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85" activeTab="10"/>
  </bookViews>
  <sheets>
    <sheet name="1.1.sz.mell." sheetId="1" r:id="rId1"/>
    <sheet name="1.2.sz.mell." sheetId="2" r:id="rId2"/>
    <sheet name="1.3.sz.mell." sheetId="3" r:id="rId3"/>
    <sheet name="1.4.sz.mell." sheetId="4" r:id="rId4"/>
    <sheet name="2.sz.mell  " sheetId="5" r:id="rId5"/>
    <sheet name="3.sz.mell." sheetId="6" r:id="rId6"/>
    <sheet name="4. sz. mell" sheetId="7" r:id="rId7"/>
    <sheet name="5. sz. mell" sheetId="8" r:id="rId8"/>
    <sheet name="6. sz. mell." sheetId="9" r:id="rId9"/>
    <sheet name="7.m" sheetId="10" r:id="rId10"/>
    <sheet name="8.sz.mell" sheetId="11" r:id="rId11"/>
    <sheet name="9.sz. m" sheetId="12" r:id="rId12"/>
    <sheet name="10. sz mell" sheetId="13" r:id="rId13"/>
    <sheet name="11. sz mell" sheetId="14" r:id="rId14"/>
  </sheets>
  <externalReferences>
    <externalReference r:id="rId17"/>
  </externalReferences>
  <definedNames>
    <definedName name="_xlnm.Print_Titles" localSheetId="5">'3.sz.mell.'!$1:$4</definedName>
    <definedName name="_xlnm.Print_Titles" localSheetId="6">'4. sz. mell'!$1:$4</definedName>
    <definedName name="_xlnm.Print_Titles" localSheetId="9">'7.m'!$A:$A</definedName>
    <definedName name="_xlnm.Print_Area" localSheetId="0">'1.1.sz.mell.'!$A$1:$G$129</definedName>
    <definedName name="_xlnm.Print_Area" localSheetId="1">'1.2.sz.mell.'!$A$3:$G$129</definedName>
    <definedName name="_xlnm.Print_Area" localSheetId="2">'1.3.sz.mell.'!$A$3:$C$129</definedName>
    <definedName name="_xlnm.Print_Area" localSheetId="3">'1.4.sz.mell.'!$A$3:$C$129</definedName>
    <definedName name="_xlnm.Print_Area" localSheetId="13">'11. sz mell'!$A$1:$F$31</definedName>
    <definedName name="_xlnm.Print_Area" localSheetId="7">'5. sz. mell'!$A$1:$E$29</definedName>
    <definedName name="_xlnm.Print_Area" localSheetId="11">'9.sz. m'!$A$1:$Q$46</definedName>
  </definedNames>
  <calcPr fullCalcOnLoad="1"/>
</workbook>
</file>

<file path=xl/comments6.xml><?xml version="1.0" encoding="utf-8"?>
<comments xmlns="http://schemas.openxmlformats.org/spreadsheetml/2006/main">
  <authors>
    <author>Palk? Roland</author>
  </authors>
  <commentList>
    <comment ref="C37" authorId="0">
      <text>
        <r>
          <rPr>
            <b/>
            <sz val="9"/>
            <rFont val="Tahoma"/>
            <family val="2"/>
          </rPr>
          <t>Palkó Roland:</t>
        </r>
        <r>
          <rPr>
            <sz val="9"/>
            <rFont val="Tahoma"/>
            <family val="2"/>
          </rPr>
          <t xml:space="preserve">
5293+5703</t>
        </r>
      </text>
    </comment>
    <comment ref="H35" authorId="0">
      <text>
        <r>
          <rPr>
            <b/>
            <sz val="9"/>
            <rFont val="Tahoma"/>
            <family val="2"/>
          </rPr>
          <t>Palkó Roland:</t>
        </r>
        <r>
          <rPr>
            <sz val="9"/>
            <rFont val="Tahoma"/>
            <family val="2"/>
          </rPr>
          <t xml:space="preserve">
2392+1696</t>
        </r>
      </text>
    </comment>
  </commentList>
</comments>
</file>

<file path=xl/sharedStrings.xml><?xml version="1.0" encoding="utf-8"?>
<sst xmlns="http://schemas.openxmlformats.org/spreadsheetml/2006/main" count="2039" uniqueCount="496">
  <si>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</si>
  <si>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</si>
  <si>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</si>
  <si>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</si>
  <si>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</si>
  <si>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</si>
  <si>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1.1.</t>
  </si>
  <si>
    <t>1.2.</t>
  </si>
  <si>
    <t>1.3.</t>
  </si>
  <si>
    <t>1.4.</t>
  </si>
  <si>
    <t>1.5.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</si>
  <si>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</si>
  <si>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</si>
  <si>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</si>
  <si>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</si>
  <si>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</si>
  <si>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</si>
  <si>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</si>
  <si>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</si>
  <si>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</si>
  <si>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</si>
  <si>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</si>
  <si>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</si>
  <si>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</si>
  <si>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</si>
  <si>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</si>
  <si>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</si>
  <si>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</si>
  <si>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</si>
  <si>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</si>
  <si>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</si>
  <si>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</si>
  <si>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</si>
  <si>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</si>
  <si>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</si>
  <si>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</si>
  <si>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</si>
  <si>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</si>
  <si>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</si>
  <si>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</si>
  <si>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</si>
  <si>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</si>
  <si>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</si>
  <si>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</si>
  <si>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</si>
  <si>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</si>
  <si>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</si>
  <si>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</si>
  <si>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</si>
  <si>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</si>
  <si>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</si>
  <si>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</si>
  <si>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</si>
  <si>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</si>
  <si>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</si>
  <si>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</si>
  <si>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</si>
  <si>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</si>
  <si>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</si>
  <si>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</si>
  <si>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</si>
  <si>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</si>
  <si>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</si>
  <si>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</si>
  <si>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</si>
  <si>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</si>
  <si>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</si>
  <si>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</si>
  <si>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</si>
  <si>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 xml:space="preserve">Működési bevételek </t>
  </si>
  <si>
    <t>Összesen</t>
  </si>
  <si>
    <t>Feladat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</si>
  <si>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</si>
  <si>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</si>
  <si>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</si>
  <si>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</si>
  <si>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</si>
  <si>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</si>
  <si>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</si>
  <si>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</si>
  <si>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</si>
  <si>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</si>
  <si>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</si>
  <si>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</si>
  <si>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</si>
  <si>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</si>
  <si>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</si>
  <si>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</si>
  <si>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</si>
  <si>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</si>
  <si>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</si>
  <si>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</si>
  <si>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</si>
  <si>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</si>
  <si>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</si>
  <si>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</si>
  <si>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</si>
  <si>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</si>
  <si>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</si>
  <si>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</si>
  <si>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</si>
  <si>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</si>
  <si>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</si>
  <si>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</si>
  <si>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KÖLTSÉGVETÉSI KIADÁSOK ÖSSZESEN (1+2+3)</t>
  </si>
  <si>
    <t>7.5.</t>
  </si>
  <si>
    <t>Központi, irányítószervi támogatás folyósítása</t>
  </si>
  <si>
    <t>Belföldi finanszírozás kiadásai (7.1. + … + 7.5.)</t>
  </si>
  <si>
    <t>B E V É T E L E K</t>
  </si>
  <si>
    <t>1. sz. táblázat</t>
  </si>
  <si>
    <t>Ezer forintban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</si>
  <si>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</si>
  <si>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</si>
  <si>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</si>
  <si>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</si>
  <si>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</si>
  <si>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</si>
  <si>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</si>
  <si>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</si>
  <si>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</si>
  <si>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</si>
  <si>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</si>
  <si>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</si>
  <si>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</si>
  <si>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</si>
  <si>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</si>
  <si>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</si>
  <si>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</si>
  <si>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</si>
  <si>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</si>
  <si>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</si>
  <si>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</si>
  <si>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</si>
  <si>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</si>
  <si>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</si>
  <si>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</si>
  <si>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</si>
  <si>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</si>
  <si>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</si>
  <si>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</si>
  <si>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</si>
  <si>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</si>
  <si>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</si>
  <si>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</si>
  <si>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</si>
  <si>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</si>
  <si>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</si>
  <si>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</si>
  <si>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</si>
  <si>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</si>
  <si>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</si>
  <si>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</si>
  <si>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</si>
  <si>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</si>
  <si>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</si>
  <si>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</si>
  <si>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</si>
  <si>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</si>
  <si>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</si>
  <si>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</si>
  <si>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</si>
  <si>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</si>
  <si>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</si>
  <si>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</si>
  <si>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</si>
  <si>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</si>
  <si>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</si>
  <si>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</si>
  <si>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</si>
  <si>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</si>
  <si>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</si>
  <si>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</si>
  <si>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</si>
  <si>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</si>
  <si>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</si>
  <si>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</si>
  <si>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</si>
  <si>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</si>
  <si>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</si>
  <si>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</si>
  <si>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</si>
  <si>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</si>
  <si>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</si>
  <si>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</si>
  <si>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</si>
  <si>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</si>
  <si>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</si>
  <si>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</si>
  <si>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</si>
  <si>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</si>
  <si>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</si>
  <si>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</si>
  <si>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</si>
  <si>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</si>
  <si>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</si>
  <si>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</si>
  <si>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</si>
  <si>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</si>
  <si>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</si>
  <si>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</si>
  <si>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</si>
  <si>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</si>
  <si>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</si>
  <si>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</si>
  <si>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</si>
  <si>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</si>
  <si>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</si>
  <si>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</si>
  <si>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</si>
  <si>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</si>
  <si>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</si>
  <si>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</si>
  <si>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</si>
  <si>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</si>
  <si>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</si>
  <si>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</si>
  <si>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</si>
  <si>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</si>
  <si>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</si>
  <si>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</si>
  <si>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</si>
  <si>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</si>
  <si>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</si>
  <si>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</si>
  <si>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</si>
  <si>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</si>
  <si>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</si>
  <si>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</si>
  <si>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</si>
  <si>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</si>
  <si>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</si>
  <si>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</si>
  <si>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</si>
  <si>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</si>
  <si>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</si>
  <si>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</si>
  <si>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</si>
  <si>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</si>
  <si>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</si>
  <si>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</si>
  <si>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</si>
  <si>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</si>
  <si>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</si>
  <si>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>I. Működési célú bevételek és kiadások mérlege
(Önkormányzati szinten)</t>
  </si>
  <si>
    <t xml:space="preserve"> Ezer forintban !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</si>
  <si>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</si>
  <si>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</si>
  <si>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</si>
  <si>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</si>
  <si>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</si>
  <si>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</si>
  <si>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</si>
  <si>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</si>
  <si>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</si>
  <si>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</si>
  <si>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</si>
  <si>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</si>
  <si>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</si>
  <si>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</si>
  <si>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</si>
  <si>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</si>
  <si>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</si>
  <si>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</si>
  <si>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</si>
  <si>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</si>
  <si>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</si>
  <si>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</si>
  <si>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</si>
  <si>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</si>
  <si>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</si>
  <si>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</si>
  <si>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</si>
  <si>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</si>
  <si>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</si>
  <si>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</si>
  <si>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</si>
  <si>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</si>
  <si>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</si>
  <si>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</si>
  <si>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</si>
  <si>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</si>
  <si>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</si>
  <si>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</si>
  <si>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</si>
  <si>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</si>
  <si>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</si>
  <si>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</si>
  <si>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</si>
  <si>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</si>
  <si>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</si>
  <si>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</si>
  <si>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</si>
  <si>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</si>
  <si>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</si>
  <si>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</si>
  <si>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</si>
  <si>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</si>
  <si>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</si>
  <si>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</si>
  <si>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</si>
  <si>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</si>
  <si>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</si>
  <si>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</si>
  <si>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</si>
  <si>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</si>
  <si>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</si>
  <si>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</si>
  <si>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</si>
  <si>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</si>
  <si>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</si>
  <si>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</si>
  <si>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</si>
  <si>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</si>
  <si>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</si>
  <si>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</si>
  <si>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</si>
  <si>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</si>
  <si>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</si>
  <si>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</si>
  <si>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</si>
  <si>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</si>
  <si>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</si>
  <si>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</si>
  <si>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</si>
  <si>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</si>
  <si>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</si>
  <si>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</si>
  <si>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</si>
  <si>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</si>
  <si>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</si>
  <si>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</si>
  <si>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</si>
  <si>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</si>
  <si>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</si>
  <si>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</si>
  <si>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</si>
  <si>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</si>
  <si>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</si>
  <si>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</si>
  <si>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</si>
  <si>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</si>
  <si>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</si>
  <si>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</si>
  <si>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</si>
  <si>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</si>
  <si>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</si>
  <si>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</si>
  <si>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</si>
  <si>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</si>
  <si>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</si>
  <si>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</si>
  <si>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Javasolt módosítás</t>
  </si>
  <si>
    <t>Módosított előirányzat</t>
  </si>
  <si>
    <t>Társulási Tanács által javasolt módosítás</t>
  </si>
  <si>
    <t>Kötelező feladat</t>
  </si>
  <si>
    <t>Önként vállalt feladat</t>
  </si>
  <si>
    <t>Állami feladat</t>
  </si>
  <si>
    <t>Kötelező</t>
  </si>
  <si>
    <t>Önként vállalt</t>
  </si>
  <si>
    <t>Államigazgatási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</si>
  <si>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</si>
  <si>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</si>
  <si>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</si>
  <si>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</si>
  <si>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 xml:space="preserve">Megnevezés </t>
  </si>
  <si>
    <t>Engedélyezett létszám</t>
  </si>
  <si>
    <t xml:space="preserve">Létszámváltozás </t>
  </si>
  <si>
    <t>Gondozási Központ</t>
  </si>
  <si>
    <t>2016. évi előirányzat</t>
  </si>
  <si>
    <t>Államig.</t>
  </si>
  <si>
    <t>Előirányzat-felhasználási terv
2016. évre</t>
  </si>
  <si>
    <t>Társulási működési támogatásai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</si>
  <si>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</si>
  <si>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</si>
  <si>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</si>
  <si>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</si>
  <si>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</si>
  <si>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</si>
  <si>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</si>
  <si>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</si>
  <si>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</si>
  <si>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</si>
  <si>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>Völgységi Önkormányzatok Tárulása Tagok1 költségvetése</t>
  </si>
  <si>
    <t xml:space="preserve">K I A D Á S O K </t>
  </si>
  <si>
    <t>Feladatok</t>
  </si>
  <si>
    <t>Lakosságszám 2015.01.01.     KEKKH</t>
  </si>
  <si>
    <t>TAGOK1 Tagdíj 250 Ft/lakos</t>
  </si>
  <si>
    <t>TAGOK1</t>
  </si>
  <si>
    <t>Aparhant</t>
  </si>
  <si>
    <t>Sorszám</t>
  </si>
  <si>
    <t>Kiadási tétel</t>
  </si>
  <si>
    <t>Kiadás összege</t>
  </si>
  <si>
    <t>Egyéb megjegyzés</t>
  </si>
  <si>
    <t>Bátaapáti</t>
  </si>
  <si>
    <t>Reprezentációs költség (társulási ülés kiadásai) (K1236-DEF006)</t>
  </si>
  <si>
    <t>2 ebéd, tanácsülésekre kávé, pogácsa, víz</t>
  </si>
  <si>
    <t>Bonyhád</t>
  </si>
  <si>
    <t>Repi és cégtelefon SZJA (19,04%) (K27-J005)</t>
  </si>
  <si>
    <t>(360 000 + 70 000)*19,04%</t>
  </si>
  <si>
    <t>Bonyhádvarasd</t>
  </si>
  <si>
    <t>Repi és cégtelefon EHO (32,13%) (K24-J005)</t>
  </si>
  <si>
    <t>(360 000 + 70 000)*32,13%</t>
  </si>
  <si>
    <t>Cikó</t>
  </si>
  <si>
    <t>Irodaszer beszerzés (K3122-DK007)</t>
  </si>
  <si>
    <r>
      <t xml:space="preserve">Patron, papír… (alap: 267 000+ </t>
    </r>
    <r>
      <rPr>
        <sz val="10"/>
        <color indexed="10"/>
        <rFont val="Arial"/>
        <family val="2"/>
      </rPr>
      <t>áfa:</t>
    </r>
    <r>
      <rPr>
        <sz val="10"/>
        <color indexed="10"/>
        <rFont val="Arial"/>
        <family val="2"/>
      </rPr>
      <t>73</t>
    </r>
    <r>
      <rPr>
        <sz val="10"/>
        <color indexed="10"/>
        <rFont val="Arial"/>
        <family val="2"/>
      </rPr>
      <t xml:space="preserve"> 000)</t>
    </r>
  </si>
  <si>
    <t>Felsőnána</t>
  </si>
  <si>
    <t>Honlap karbantartási díja (K322-DS003)</t>
  </si>
  <si>
    <r>
      <t xml:space="preserve">19.050.-Ft/hó 12 hónapra: 228 600 (alap: 180 000+ </t>
    </r>
    <r>
      <rPr>
        <sz val="10"/>
        <color indexed="10"/>
        <rFont val="Arial"/>
        <family val="2"/>
      </rPr>
      <t>áfa: 48600</t>
    </r>
    <r>
      <rPr>
        <sz val="10"/>
        <rFont val="Arial"/>
        <family val="2"/>
      </rPr>
      <t>)</t>
    </r>
  </si>
  <si>
    <t>Grábóc</t>
  </si>
  <si>
    <t>Mobil telefon díja (K322-DS023)</t>
  </si>
  <si>
    <t>Györe</t>
  </si>
  <si>
    <t>Postaköltség, fiókbérleti díj (K3371-DS025)</t>
  </si>
  <si>
    <t>Izmény</t>
  </si>
  <si>
    <t>Banki kezelési költség (K3371-DS037)</t>
  </si>
  <si>
    <t>előző év alapján +volt SZÖT tervezett költsége</t>
  </si>
  <si>
    <t>Kakasd</t>
  </si>
  <si>
    <t>Egyéb dologi kiadások: közjegyzői díj, társulási ülés nem repis kiadásai (K3557-DE011)</t>
  </si>
  <si>
    <t>Kéty</t>
  </si>
  <si>
    <t>VÖT ügyintéző önkormányzatnak átadott bére (K5066-TK011)</t>
  </si>
  <si>
    <t>Kisdorog</t>
  </si>
  <si>
    <t>Kismányok</t>
  </si>
  <si>
    <t>Karbantartás, javítás (sátor, orvosi műszerek)</t>
  </si>
  <si>
    <t>Kisvejke</t>
  </si>
  <si>
    <t>Mindösszesen</t>
  </si>
  <si>
    <t>Lengyel</t>
  </si>
  <si>
    <t>Mórágy</t>
  </si>
  <si>
    <t>Mőcsény</t>
  </si>
  <si>
    <t>Mucsfa</t>
  </si>
  <si>
    <t>Murga</t>
  </si>
  <si>
    <t>Nagymányok</t>
  </si>
  <si>
    <t>Nagyvejke</t>
  </si>
  <si>
    <t>Tevel</t>
  </si>
  <si>
    <t>Váralja</t>
  </si>
  <si>
    <t>Závod</t>
  </si>
  <si>
    <t>Zomba</t>
  </si>
  <si>
    <t>Tagok1- sátor</t>
  </si>
  <si>
    <t>Tagok2-hirdetési díj</t>
  </si>
  <si>
    <t>Völgységi Önkormányzatok Tárulása Tagok2 költségvetése</t>
  </si>
  <si>
    <t>TAGOK2 Belső ellenőrzés 280 Ft/lakos</t>
  </si>
  <si>
    <t>TAGOK2 Völgységi hírlevél</t>
  </si>
  <si>
    <t>TAGOK2 háziorvosi ügyelet</t>
  </si>
  <si>
    <t>TAGOK2 Fogy.sz. nappali ellátása</t>
  </si>
  <si>
    <t>Postai címek/település</t>
  </si>
  <si>
    <t>Hírlevél ktg 214,88 Ft/cím</t>
  </si>
  <si>
    <t>Terjesztés</t>
  </si>
  <si>
    <t>TAGOK2</t>
  </si>
  <si>
    <t>Belső ellenőr önkormányzatnak átadott bére (K5066-TK011)</t>
  </si>
  <si>
    <t>Kádár Andrásné külső ellenőr megbízási díja</t>
  </si>
  <si>
    <t>Újságírás - szerkesztés vállalkozói szerződés</t>
  </si>
  <si>
    <t>Tördelés</t>
  </si>
  <si>
    <t>Keresztrejtvény, grafika</t>
  </si>
  <si>
    <t>Postai terjesztés</t>
  </si>
  <si>
    <t>Nyomda ktg</t>
  </si>
  <si>
    <t xml:space="preserve">Hírlevél köteles példányszáma </t>
  </si>
  <si>
    <t>5 megjelenés * 90 db (214,88*5*90)</t>
  </si>
  <si>
    <t>Település</t>
  </si>
  <si>
    <t>Hozzájárulások összesítése</t>
  </si>
  <si>
    <t>Települések megnevezése</t>
  </si>
  <si>
    <t>Tagok 1</t>
  </si>
  <si>
    <t>Tagok 2</t>
  </si>
  <si>
    <t>Tagok 3</t>
  </si>
  <si>
    <t>Fizetendő összesen</t>
  </si>
  <si>
    <t>Belső ell.</t>
  </si>
  <si>
    <t xml:space="preserve">Hírlevél </t>
  </si>
  <si>
    <t>11. sz. melléklet</t>
  </si>
  <si>
    <t>Adatok Ft-ban!</t>
  </si>
  <si>
    <t>9. sz. melléklet</t>
  </si>
  <si>
    <t>8. sz. melléklet</t>
  </si>
  <si>
    <r>
      <t xml:space="preserve">Belső ellenőr 2016. évi bére: 3 984 000, járuléka: 1 075 680 .- Cafeteria: 193 251,- </t>
    </r>
    <r>
      <rPr>
        <b/>
        <sz val="10"/>
        <rFont val="Arial"/>
        <family val="2"/>
      </rPr>
      <t xml:space="preserve"> (5 252 931)</t>
    </r>
  </si>
  <si>
    <t xml:space="preserve">Támogató szolgálat. </t>
  </si>
  <si>
    <t>Hozzájárulás összege</t>
  </si>
  <si>
    <t xml:space="preserve">Idősek Otthona </t>
  </si>
  <si>
    <t xml:space="preserve">Házi segítség-nyújtás </t>
  </si>
  <si>
    <t>Ellátottak száma</t>
  </si>
  <si>
    <t xml:space="preserve">Jelzőrend-szeres házi segítség-nyújtás </t>
  </si>
  <si>
    <t xml:space="preserve">Étkeztetés és nappali ellátás </t>
  </si>
  <si>
    <t xml:space="preserve">Tanya-gondnoki szolgál-tatás </t>
  </si>
  <si>
    <t>Család és gyermekjóléti szolgálat</t>
  </si>
  <si>
    <t>Család és gyermekjóléti központ</t>
  </si>
  <si>
    <t>ÖSSZESEN</t>
  </si>
  <si>
    <t>Saját bevétel</t>
  </si>
  <si>
    <t>Állami támogatás</t>
  </si>
  <si>
    <t>Bevételek összeen</t>
  </si>
  <si>
    <t>Különbözet:</t>
  </si>
  <si>
    <t>x</t>
  </si>
  <si>
    <t>–</t>
  </si>
  <si>
    <t>10. sz. melléklet</t>
  </si>
  <si>
    <t>VÖLGYSÉGI ÖNKORMÁNYZATOK TÁRSULÁSA TAGOK3 CSOPORTJÁNAK TELEPÜLÉSENKÉNTI HOZZÁJÁRULÁSA</t>
  </si>
  <si>
    <r>
      <t xml:space="preserve">előző év alapján (alap: 55 000+ </t>
    </r>
    <r>
      <rPr>
        <sz val="10"/>
        <color indexed="10"/>
        <rFont val="Arial"/>
        <family val="2"/>
      </rPr>
      <t>áfa: 14850</t>
    </r>
    <r>
      <rPr>
        <sz val="10"/>
        <rFont val="Arial"/>
        <family val="0"/>
      </rPr>
      <t>)</t>
    </r>
  </si>
  <si>
    <r>
      <t xml:space="preserve">előző év alapján (alap: 95 000+ </t>
    </r>
    <r>
      <rPr>
        <sz val="10"/>
        <color indexed="10"/>
        <rFont val="Arial"/>
        <family val="2"/>
      </rPr>
      <t>áfa: 25 000</t>
    </r>
    <r>
      <rPr>
        <sz val="10"/>
        <rFont val="Arial"/>
        <family val="0"/>
      </rPr>
      <t>)</t>
    </r>
  </si>
  <si>
    <r>
      <t xml:space="preserve">(alap: 118 000 + </t>
    </r>
    <r>
      <rPr>
        <sz val="10"/>
        <color indexed="10"/>
        <rFont val="Arial"/>
        <family val="2"/>
      </rPr>
      <t>áfa: 32 000</t>
    </r>
    <r>
      <rPr>
        <sz val="10"/>
        <rFont val="Arial"/>
        <family val="0"/>
      </rPr>
      <t>)</t>
    </r>
  </si>
  <si>
    <t>Völgységi Önkormányzatok Társulása 2016. évi tervezett költségvetése</t>
  </si>
  <si>
    <t>KIADÁSOK</t>
  </si>
  <si>
    <r>
      <t>VÖT ügyintéző bére: 2016. évi bére=</t>
    </r>
    <r>
      <rPr>
        <b/>
        <sz val="8"/>
        <rFont val="Arial"/>
        <family val="2"/>
      </rPr>
      <t xml:space="preserve"> 3 414 000 </t>
    </r>
    <r>
      <rPr>
        <sz val="8"/>
        <rFont val="Arial"/>
        <family val="2"/>
      </rPr>
      <t xml:space="preserve">, Járulékok összesen: </t>
    </r>
    <r>
      <rPr>
        <b/>
        <sz val="8"/>
        <rFont val="Arial"/>
        <family val="2"/>
      </rPr>
      <t xml:space="preserve">922 000, </t>
    </r>
    <r>
      <rPr>
        <sz val="8"/>
        <rFont val="Arial"/>
        <family val="2"/>
      </rPr>
      <t xml:space="preserve">Cafeteria : </t>
    </r>
    <r>
      <rPr>
        <b/>
        <sz val="8"/>
        <rFont val="Arial"/>
        <family val="2"/>
      </rPr>
      <t xml:space="preserve">194 000 </t>
    </r>
  </si>
  <si>
    <r>
      <t xml:space="preserve">Pénzügyi ügyintéző 1/8-ad bére:  </t>
    </r>
    <r>
      <rPr>
        <b/>
        <sz val="8"/>
        <rFont val="Arial"/>
        <family val="2"/>
      </rPr>
      <t>380 000,</t>
    </r>
    <r>
      <rPr>
        <sz val="8"/>
        <rFont val="Arial"/>
        <family val="2"/>
      </rPr>
      <t xml:space="preserve"> Járulékok: </t>
    </r>
    <r>
      <rPr>
        <b/>
        <sz val="8"/>
        <rFont val="Arial"/>
        <family val="2"/>
      </rPr>
      <t>102 000</t>
    </r>
    <r>
      <rPr>
        <sz val="8"/>
        <rFont val="Arial"/>
        <family val="2"/>
      </rPr>
      <t xml:space="preserve">.-, Cafeteria: </t>
    </r>
    <r>
      <rPr>
        <b/>
        <sz val="8"/>
        <rFont val="Arial"/>
        <family val="2"/>
      </rPr>
      <t>24 000.</t>
    </r>
    <r>
      <rPr>
        <sz val="8"/>
        <rFont val="Arial"/>
        <family val="2"/>
      </rPr>
      <t xml:space="preserve">- </t>
    </r>
  </si>
  <si>
    <t>Pénzügyi ügyintéző 1/8-ad bérének átadása (K5066-TK011)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</si>
</sst>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_-* #,##0\ _F_t_-;\-* #,##0\ _F_t_-;_-* &quot;-&quot;??\ _F_t_-;_-@_-"/>
  </numFmts>
  <fonts count="77">
    <font>
      <sz val="11"/>
      <color indexed="8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0"/>
    </font>
    <font>
      <sz val="8"/>
      <name val="Times New Roman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b/>
      <sz val="18"/>
      <name val="Arial"/>
      <family val="2"/>
    </font>
    <font>
      <b/>
      <sz val="11"/>
      <name val="Bookman Old Style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8"/>
      <name val="Arial CE"/>
      <family val="0"/>
    </font>
    <font>
      <sz val="11"/>
      <name val="Bookman Old Style"/>
      <family val="1"/>
    </font>
    <font>
      <b/>
      <sz val="10"/>
      <name val="Bookman Old Style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i/>
      <sz val="24"/>
      <name val="Arial"/>
      <family val="2"/>
    </font>
    <font>
      <b/>
      <sz val="8"/>
      <name val="Bookman Old Style"/>
      <family val="1"/>
    </font>
    <font>
      <b/>
      <sz val="18"/>
      <name val="Arial CE"/>
      <family val="0"/>
    </font>
    <font>
      <sz val="14"/>
      <name val="Arial"/>
      <family val="2"/>
    </font>
    <font>
      <sz val="10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Calibri"/>
      <family val="2"/>
    </font>
    <font>
      <b/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>
        <color indexed="62"/>
      </bottom>
    </border>
    <border>
      <left style="thin"/>
      <right style="thin">
        <color indexed="62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2" borderId="0" applyNumberFormat="0" applyBorder="0" applyAlignment="0" applyProtection="0"/>
    <xf numFmtId="0" fontId="54" fillId="5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" borderId="0" applyNumberFormat="0" applyBorder="0" applyAlignment="0" applyProtection="0"/>
    <xf numFmtId="0" fontId="54" fillId="16" borderId="0" applyNumberFormat="0" applyBorder="0" applyAlignment="0" applyProtection="0"/>
    <xf numFmtId="0" fontId="55" fillId="5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7" borderId="7" applyNumberFormat="0" applyFont="0" applyAlignment="0" applyProtection="0"/>
    <xf numFmtId="0" fontId="63" fillId="9" borderId="0" applyNumberFormat="0" applyBorder="0" applyAlignment="0" applyProtection="0"/>
    <xf numFmtId="0" fontId="64" fillId="13" borderId="8" applyNumberFormat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17" borderId="0" applyNumberFormat="0" applyBorder="0" applyAlignment="0" applyProtection="0"/>
    <xf numFmtId="0" fontId="67" fillId="14" borderId="0" applyNumberFormat="0" applyBorder="0" applyAlignment="0" applyProtection="0"/>
    <xf numFmtId="0" fontId="68" fillId="13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172" fontId="2" fillId="0" borderId="0" xfId="58" applyNumberFormat="1" applyFont="1" applyFill="1" applyAlignment="1" applyProtection="1">
      <alignment horizontal="left" vertical="center" wrapText="1"/>
      <protection/>
    </xf>
    <xf numFmtId="172" fontId="3" fillId="0" borderId="0" xfId="58" applyNumberFormat="1" applyFont="1" applyFill="1" applyAlignment="1" applyProtection="1">
      <alignment vertical="center" wrapText="1"/>
      <protection/>
    </xf>
    <xf numFmtId="0" fontId="4" fillId="0" borderId="0" xfId="58" applyFont="1" applyAlignment="1" applyProtection="1">
      <alignment horizontal="right" vertical="top"/>
      <protection/>
    </xf>
    <xf numFmtId="172" fontId="2" fillId="0" borderId="0" xfId="58" applyNumberFormat="1" applyFont="1" applyFill="1" applyAlignment="1" applyProtection="1">
      <alignment vertical="center" wrapText="1"/>
      <protection/>
    </xf>
    <xf numFmtId="0" fontId="5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horizontal="right"/>
      <protection/>
    </xf>
    <xf numFmtId="0" fontId="8" fillId="0" borderId="0" xfId="58" applyFont="1" applyFill="1" applyAlignment="1" applyProtection="1">
      <alignment vertical="center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1" xfId="58" applyFont="1" applyFill="1" applyBorder="1" applyAlignment="1" applyProtection="1">
      <alignment horizontal="center" vertical="center" wrapText="1"/>
      <protection/>
    </xf>
    <xf numFmtId="0" fontId="1" fillId="0" borderId="0" xfId="58" applyFill="1" applyAlignment="1" applyProtection="1">
      <alignment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vertical="center" wrapText="1"/>
      <protection/>
    </xf>
    <xf numFmtId="0" fontId="5" fillId="0" borderId="14" xfId="58" applyFont="1" applyFill="1" applyBorder="1" applyAlignment="1" applyProtection="1">
      <alignment horizontal="center" vertical="center" wrapText="1"/>
      <protection/>
    </xf>
    <xf numFmtId="0" fontId="5" fillId="0" borderId="15" xfId="58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 applyProtection="1">
      <alignment horizontal="left" vertical="center" wrapText="1" indent="1"/>
      <protection/>
    </xf>
    <xf numFmtId="172" fontId="9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58" applyFont="1" applyFill="1" applyAlignment="1" applyProtection="1">
      <alignment vertical="center" wrapText="1"/>
      <protection/>
    </xf>
    <xf numFmtId="49" fontId="11" fillId="0" borderId="17" xfId="58" applyNumberFormat="1" applyFont="1" applyFill="1" applyBorder="1" applyAlignment="1" applyProtection="1">
      <alignment horizontal="center" vertical="center" wrapText="1"/>
      <protection/>
    </xf>
    <xf numFmtId="0" fontId="11" fillId="0" borderId="18" xfId="59" applyFont="1" applyFill="1" applyBorder="1" applyAlignment="1" applyProtection="1">
      <alignment horizontal="left" vertical="center" wrapText="1" indent="1"/>
      <protection/>
    </xf>
    <xf numFmtId="172" fontId="1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58" applyFont="1" applyFill="1" applyAlignment="1" applyProtection="1">
      <alignment vertical="center" wrapText="1"/>
      <protection/>
    </xf>
    <xf numFmtId="0" fontId="11" fillId="0" borderId="20" xfId="59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9" fillId="0" borderId="13" xfId="59" applyFont="1" applyFill="1" applyBorder="1" applyAlignment="1" applyProtection="1">
      <alignment horizontal="left" vertical="center" wrapText="1" indent="1"/>
      <protection/>
    </xf>
    <xf numFmtId="172" fontId="9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1" xfId="58" applyNumberFormat="1" applyFont="1" applyFill="1" applyBorder="1" applyAlignment="1" applyProtection="1">
      <alignment horizontal="center" vertical="center" wrapText="1"/>
      <protection/>
    </xf>
    <xf numFmtId="0" fontId="11" fillId="0" borderId="20" xfId="59" applyFont="1" applyFill="1" applyBorder="1" applyAlignment="1" applyProtection="1">
      <alignment horizontal="left" vertical="center" wrapText="1" indent="1"/>
      <protection/>
    </xf>
    <xf numFmtId="172" fontId="1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59" applyFont="1" applyFill="1" applyBorder="1" applyAlignment="1" applyProtection="1">
      <alignment horizontal="left" vertical="center" wrapText="1" indent="1"/>
      <protection/>
    </xf>
    <xf numFmtId="172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59" applyFont="1" applyFill="1" applyBorder="1" applyAlignment="1" applyProtection="1" quotePrefix="1">
      <alignment horizontal="left" vertical="center" wrapText="1" indent="1"/>
      <protection/>
    </xf>
    <xf numFmtId="172" fontId="11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59" applyFont="1" applyFill="1" applyBorder="1" applyAlignment="1" applyProtection="1">
      <alignment horizontal="left" vertical="center" wrapText="1" indent="1"/>
      <protection/>
    </xf>
    <xf numFmtId="172" fontId="9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0" fontId="14" fillId="0" borderId="27" xfId="58" applyFont="1" applyBorder="1" applyAlignment="1" applyProtection="1">
      <alignment horizontal="left" wrapText="1" indent="1"/>
      <protection/>
    </xf>
    <xf numFmtId="172" fontId="9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horizontal="left" vertical="center" wrapText="1" indent="1"/>
      <protection/>
    </xf>
    <xf numFmtId="172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right" vertical="center" wrapText="1" inden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5" fillId="0" borderId="28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 applyAlignment="1" applyProtection="1">
      <alignment vertical="center" wrapText="1"/>
      <protection/>
    </xf>
    <xf numFmtId="172" fontId="1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3" xfId="58" applyFont="1" applyFill="1" applyBorder="1" applyAlignment="1" applyProtection="1">
      <alignment horizontal="left" vertical="center" wrapText="1" indent="1"/>
      <protection/>
    </xf>
    <xf numFmtId="172" fontId="9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58" applyFill="1" applyAlignment="1" applyProtection="1">
      <alignment horizontal="left" vertical="center" wrapText="1"/>
      <protection/>
    </xf>
    <xf numFmtId="0" fontId="1" fillId="0" borderId="0" xfId="58" applyFill="1" applyAlignment="1" applyProtection="1">
      <alignment horizontal="right" vertical="center" wrapText="1" indent="1"/>
      <protection/>
    </xf>
    <xf numFmtId="0" fontId="8" fillId="0" borderId="12" xfId="58" applyFont="1" applyFill="1" applyBorder="1" applyAlignment="1" applyProtection="1">
      <alignment horizontal="left" vertical="center"/>
      <protection/>
    </xf>
    <xf numFmtId="0" fontId="8" fillId="0" borderId="27" xfId="58" applyFont="1" applyFill="1" applyBorder="1" applyAlignment="1" applyProtection="1">
      <alignment vertical="center" wrapText="1"/>
      <protection/>
    </xf>
    <xf numFmtId="3" fontId="8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72" fontId="1" fillId="0" borderId="0" xfId="58" applyNumberFormat="1" applyFill="1" applyAlignment="1" applyProtection="1">
      <alignment vertical="center" wrapText="1"/>
      <protection/>
    </xf>
    <xf numFmtId="0" fontId="9" fillId="0" borderId="12" xfId="59" applyFont="1" applyFill="1" applyBorder="1" applyAlignment="1" applyProtection="1">
      <alignment horizontal="center" vertical="center" wrapText="1"/>
      <protection/>
    </xf>
    <xf numFmtId="172" fontId="9" fillId="0" borderId="16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49" fontId="11" fillId="0" borderId="21" xfId="59" applyNumberFormat="1" applyFont="1" applyFill="1" applyBorder="1" applyAlignment="1" applyProtection="1">
      <alignment horizontal="center" vertical="center" wrapText="1"/>
      <protection/>
    </xf>
    <xf numFmtId="172" fontId="11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30" xfId="59" applyNumberFormat="1" applyFont="1" applyFill="1" applyBorder="1" applyAlignment="1" applyProtection="1">
      <alignment horizontal="center" vertical="center" wrapText="1"/>
      <protection/>
    </xf>
    <xf numFmtId="0" fontId="11" fillId="0" borderId="31" xfId="59" applyFont="1" applyFill="1" applyBorder="1" applyAlignment="1" applyProtection="1">
      <alignment horizontal="left" vertical="center" wrapText="1" indent="1"/>
      <protection/>
    </xf>
    <xf numFmtId="172" fontId="9" fillId="0" borderId="16" xfId="59" applyNumberFormat="1" applyFont="1" applyFill="1" applyBorder="1" applyAlignment="1" applyProtection="1">
      <alignment horizontal="right" vertical="center" wrapText="1" indent="1"/>
      <protection/>
    </xf>
    <xf numFmtId="16" fontId="0" fillId="0" borderId="0" xfId="0" applyNumberFormat="1" applyFill="1" applyAlignment="1">
      <alignment vertical="center" wrapText="1"/>
    </xf>
    <xf numFmtId="172" fontId="13" fillId="0" borderId="16" xfId="0" applyNumberFormat="1" applyFont="1" applyBorder="1" applyAlignment="1" applyProtection="1">
      <alignment horizontal="right" vertical="center" wrapText="1" indent="1"/>
      <protection/>
    </xf>
    <xf numFmtId="172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59" applyFill="1" applyProtection="1">
      <alignment/>
      <protection/>
    </xf>
    <xf numFmtId="0" fontId="7" fillId="0" borderId="32" xfId="58" applyFont="1" applyFill="1" applyBorder="1" applyAlignment="1" applyProtection="1">
      <alignment horizontal="right" vertical="center"/>
      <protection/>
    </xf>
    <xf numFmtId="0" fontId="5" fillId="0" borderId="12" xfId="59" applyFont="1" applyFill="1" applyBorder="1" applyAlignment="1" applyProtection="1">
      <alignment horizontal="center" vertical="center" wrapText="1"/>
      <protection/>
    </xf>
    <xf numFmtId="0" fontId="5" fillId="0" borderId="13" xfId="59" applyFont="1" applyFill="1" applyBorder="1" applyAlignment="1" applyProtection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center" vertical="center" wrapText="1"/>
      <protection/>
    </xf>
    <xf numFmtId="0" fontId="9" fillId="0" borderId="33" xfId="59" applyFont="1" applyFill="1" applyBorder="1" applyAlignment="1" applyProtection="1">
      <alignment horizontal="center" vertical="center" wrapText="1"/>
      <protection/>
    </xf>
    <xf numFmtId="0" fontId="9" fillId="0" borderId="11" xfId="59" applyFont="1" applyFill="1" applyBorder="1" applyAlignment="1" applyProtection="1">
      <alignment horizontal="center" vertical="center" wrapText="1"/>
      <protection/>
    </xf>
    <xf numFmtId="0" fontId="9" fillId="0" borderId="34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Protection="1">
      <alignment/>
      <protection/>
    </xf>
    <xf numFmtId="0" fontId="9" fillId="0" borderId="12" xfId="59" applyFont="1" applyFill="1" applyBorder="1" applyAlignment="1" applyProtection="1">
      <alignment horizontal="left" vertical="center" wrapText="1" indent="1"/>
      <protection/>
    </xf>
    <xf numFmtId="0" fontId="9" fillId="0" borderId="13" xfId="59" applyFont="1" applyFill="1" applyBorder="1" applyAlignment="1" applyProtection="1">
      <alignment horizontal="left" vertical="center" wrapText="1" indent="1"/>
      <protection/>
    </xf>
    <xf numFmtId="0" fontId="1" fillId="0" borderId="0" xfId="59" applyFont="1" applyFill="1" applyProtection="1">
      <alignment/>
      <protection/>
    </xf>
    <xf numFmtId="49" fontId="11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20" xfId="58" applyFont="1" applyBorder="1" applyAlignment="1" applyProtection="1">
      <alignment horizontal="left" wrapText="1" indent="1"/>
      <protection/>
    </xf>
    <xf numFmtId="172" fontId="11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18" xfId="58" applyFont="1" applyBorder="1" applyAlignment="1" applyProtection="1">
      <alignment horizontal="left" wrapText="1" indent="1"/>
      <protection/>
    </xf>
    <xf numFmtId="172" fontId="11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36" xfId="58" applyFont="1" applyBorder="1" applyAlignment="1" applyProtection="1">
      <alignment horizontal="left" wrapText="1" indent="1"/>
      <protection/>
    </xf>
    <xf numFmtId="0" fontId="13" fillId="0" borderId="13" xfId="58" applyFont="1" applyBorder="1" applyAlignment="1" applyProtection="1">
      <alignment horizontal="left" vertical="center" wrapText="1" indent="1"/>
      <protection/>
    </xf>
    <xf numFmtId="172" fontId="11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2" xfId="59" applyNumberFormat="1" applyFont="1" applyFill="1" applyBorder="1" applyAlignment="1" applyProtection="1">
      <alignment horizontal="right" vertical="center" wrapText="1" indent="1"/>
      <protection/>
    </xf>
    <xf numFmtId="172" fontId="11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58" applyFont="1" applyBorder="1" applyAlignment="1" applyProtection="1">
      <alignment wrapText="1"/>
      <protection/>
    </xf>
    <xf numFmtId="0" fontId="18" fillId="0" borderId="36" xfId="58" applyFont="1" applyBorder="1" applyAlignment="1" applyProtection="1">
      <alignment wrapText="1"/>
      <protection/>
    </xf>
    <xf numFmtId="0" fontId="18" fillId="0" borderId="21" xfId="58" applyFont="1" applyBorder="1" applyAlignment="1" applyProtection="1">
      <alignment wrapText="1"/>
      <protection/>
    </xf>
    <xf numFmtId="0" fontId="18" fillId="0" borderId="17" xfId="58" applyFont="1" applyBorder="1" applyAlignment="1" applyProtection="1">
      <alignment wrapText="1"/>
      <protection/>
    </xf>
    <xf numFmtId="0" fontId="18" fillId="0" borderId="35" xfId="58" applyFont="1" applyBorder="1" applyAlignment="1" applyProtection="1">
      <alignment wrapText="1"/>
      <protection/>
    </xf>
    <xf numFmtId="172" fontId="9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58" applyFont="1" applyBorder="1" applyAlignment="1" applyProtection="1">
      <alignment wrapText="1"/>
      <protection/>
    </xf>
    <xf numFmtId="0" fontId="13" fillId="0" borderId="38" xfId="58" applyFont="1" applyBorder="1" applyAlignment="1" applyProtection="1">
      <alignment wrapText="1"/>
      <protection/>
    </xf>
    <xf numFmtId="0" fontId="13" fillId="0" borderId="24" xfId="58" applyFont="1" applyBorder="1" applyAlignment="1" applyProtection="1">
      <alignment wrapText="1"/>
      <protection/>
    </xf>
    <xf numFmtId="0" fontId="13" fillId="0" borderId="0" xfId="58" applyFont="1" applyBorder="1" applyAlignment="1" applyProtection="1">
      <alignment wrapText="1"/>
      <protection/>
    </xf>
    <xf numFmtId="172" fontId="9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32" xfId="58" applyFont="1" applyFill="1" applyBorder="1" applyAlignment="1" applyProtection="1">
      <alignment horizontal="right"/>
      <protection/>
    </xf>
    <xf numFmtId="0" fontId="2" fillId="0" borderId="0" xfId="59" applyFill="1" applyAlignment="1" applyProtection="1">
      <alignment/>
      <protection/>
    </xf>
    <xf numFmtId="0" fontId="9" fillId="0" borderId="13" xfId="59" applyFont="1" applyFill="1" applyBorder="1" applyAlignment="1" applyProtection="1">
      <alignment horizontal="center" vertical="center" wrapText="1"/>
      <protection/>
    </xf>
    <xf numFmtId="0" fontId="9" fillId="0" borderId="16" xfId="59" applyFont="1" applyFill="1" applyBorder="1" applyAlignment="1" applyProtection="1">
      <alignment horizontal="center" vertical="center" wrapText="1"/>
      <protection/>
    </xf>
    <xf numFmtId="0" fontId="9" fillId="0" borderId="33" xfId="59" applyFont="1" applyFill="1" applyBorder="1" applyAlignment="1" applyProtection="1">
      <alignment horizontal="left" vertical="center" wrapText="1" indent="1"/>
      <protection/>
    </xf>
    <xf numFmtId="0" fontId="9" fillId="0" borderId="11" xfId="59" applyFont="1" applyFill="1" applyBorder="1" applyAlignment="1" applyProtection="1">
      <alignment vertical="center" wrapText="1"/>
      <protection/>
    </xf>
    <xf numFmtId="172" fontId="9" fillId="0" borderId="34" xfId="59" applyNumberFormat="1" applyFont="1" applyFill="1" applyBorder="1" applyAlignment="1" applyProtection="1">
      <alignment horizontal="right" vertical="center" wrapText="1" indent="1"/>
      <protection/>
    </xf>
    <xf numFmtId="49" fontId="11" fillId="0" borderId="39" xfId="59" applyNumberFormat="1" applyFont="1" applyFill="1" applyBorder="1" applyAlignment="1" applyProtection="1">
      <alignment horizontal="left" vertical="center" wrapText="1" indent="1"/>
      <protection/>
    </xf>
    <xf numFmtId="0" fontId="11" fillId="0" borderId="40" xfId="59" applyFont="1" applyFill="1" applyBorder="1" applyAlignment="1" applyProtection="1">
      <alignment horizontal="left" vertical="center" wrapText="1" indent="1"/>
      <protection/>
    </xf>
    <xf numFmtId="172" fontId="11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2" xfId="59" applyFont="1" applyFill="1" applyBorder="1" applyAlignment="1" applyProtection="1">
      <alignment horizontal="left" vertical="center" wrapText="1" indent="1"/>
      <protection/>
    </xf>
    <xf numFmtId="0" fontId="11" fillId="0" borderId="0" xfId="59" applyFont="1" applyFill="1" applyBorder="1" applyAlignment="1" applyProtection="1">
      <alignment horizontal="left" vertical="center" wrapText="1" indent="1"/>
      <protection/>
    </xf>
    <xf numFmtId="49" fontId="11" fillId="0" borderId="30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13" xfId="59" applyFont="1" applyFill="1" applyBorder="1" applyAlignment="1" applyProtection="1">
      <alignment vertical="center" wrapText="1"/>
      <protection/>
    </xf>
    <xf numFmtId="0" fontId="11" fillId="0" borderId="36" xfId="59" applyFont="1" applyFill="1" applyBorder="1" applyAlignment="1" applyProtection="1">
      <alignment horizontal="left" vertical="center" wrapText="1" indent="1"/>
      <protection/>
    </xf>
    <xf numFmtId="0" fontId="18" fillId="0" borderId="36" xfId="58" applyFont="1" applyBorder="1" applyAlignment="1" applyProtection="1">
      <alignment horizontal="left" vertical="center" wrapText="1" indent="1"/>
      <protection/>
    </xf>
    <xf numFmtId="172" fontId="13" fillId="0" borderId="16" xfId="58" applyNumberFormat="1" applyFont="1" applyBorder="1" applyAlignment="1" applyProtection="1">
      <alignment horizontal="right" vertical="center" wrapText="1" indent="1"/>
      <protection/>
    </xf>
    <xf numFmtId="172" fontId="16" fillId="0" borderId="16" xfId="58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13" fillId="0" borderId="38" xfId="58" applyFont="1" applyBorder="1" applyAlignment="1" applyProtection="1">
      <alignment horizontal="left" vertical="center" wrapText="1" indent="1"/>
      <protection/>
    </xf>
    <xf numFmtId="0" fontId="16" fillId="0" borderId="24" xfId="58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ill="1" applyBorder="1" applyProtection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172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Alignment="1" applyProtection="1">
      <alignment horizontal="centerContinuous" vertical="center" wrapText="1"/>
      <protection/>
    </xf>
    <xf numFmtId="172" fontId="1" fillId="0" borderId="0" xfId="58" applyNumberFormat="1" applyFill="1" applyAlignment="1" applyProtection="1">
      <alignment horizontal="centerContinuous" vertical="center"/>
      <protection/>
    </xf>
    <xf numFmtId="172" fontId="1" fillId="0" borderId="0" xfId="58" applyNumberFormat="1" applyFill="1" applyAlignment="1" applyProtection="1">
      <alignment horizontal="center" vertical="center" wrapText="1"/>
      <protection/>
    </xf>
    <xf numFmtId="172" fontId="7" fillId="0" borderId="0" xfId="58" applyNumberFormat="1" applyFont="1" applyFill="1" applyAlignment="1" applyProtection="1">
      <alignment horizontal="right" vertical="center"/>
      <protection/>
    </xf>
    <xf numFmtId="172" fontId="5" fillId="0" borderId="12" xfId="58" applyNumberFormat="1" applyFont="1" applyFill="1" applyBorder="1" applyAlignment="1" applyProtection="1">
      <alignment horizontal="centerContinuous" vertical="center" wrapText="1"/>
      <protection/>
    </xf>
    <xf numFmtId="172" fontId="5" fillId="0" borderId="13" xfId="58" applyNumberFormat="1" applyFont="1" applyFill="1" applyBorder="1" applyAlignment="1" applyProtection="1">
      <alignment horizontal="centerContinuous" vertical="center" wrapText="1"/>
      <protection/>
    </xf>
    <xf numFmtId="172" fontId="5" fillId="0" borderId="16" xfId="58" applyNumberFormat="1" applyFont="1" applyFill="1" applyBorder="1" applyAlignment="1" applyProtection="1">
      <alignment horizontal="centerContinuous" vertical="center" wrapText="1"/>
      <protection/>
    </xf>
    <xf numFmtId="172" fontId="5" fillId="0" borderId="12" xfId="58" applyNumberFormat="1" applyFont="1" applyFill="1" applyBorder="1" applyAlignment="1" applyProtection="1">
      <alignment horizontal="center" vertical="center" wrapText="1"/>
      <protection/>
    </xf>
    <xf numFmtId="172" fontId="8" fillId="0" borderId="0" xfId="58" applyNumberFormat="1" applyFont="1" applyFill="1" applyAlignment="1" applyProtection="1">
      <alignment horizontal="center" vertical="center" wrapText="1"/>
      <protection/>
    </xf>
    <xf numFmtId="172" fontId="9" fillId="0" borderId="43" xfId="58" applyNumberFormat="1" applyFont="1" applyFill="1" applyBorder="1" applyAlignment="1" applyProtection="1">
      <alignment horizontal="center" vertical="center" wrapText="1"/>
      <protection/>
    </xf>
    <xf numFmtId="172" fontId="9" fillId="0" borderId="12" xfId="58" applyNumberFormat="1" applyFont="1" applyFill="1" applyBorder="1" applyAlignment="1" applyProtection="1">
      <alignment horizontal="center" vertical="center" wrapText="1"/>
      <protection/>
    </xf>
    <xf numFmtId="172" fontId="9" fillId="0" borderId="13" xfId="58" applyNumberFormat="1" applyFont="1" applyFill="1" applyBorder="1" applyAlignment="1" applyProtection="1">
      <alignment horizontal="center" vertical="center" wrapText="1"/>
      <protection/>
    </xf>
    <xf numFmtId="172" fontId="9" fillId="0" borderId="16" xfId="58" applyNumberFormat="1" applyFont="1" applyFill="1" applyBorder="1" applyAlignment="1" applyProtection="1">
      <alignment horizontal="center" vertical="center" wrapText="1"/>
      <protection/>
    </xf>
    <xf numFmtId="172" fontId="9" fillId="0" borderId="0" xfId="58" applyNumberFormat="1" applyFont="1" applyFill="1" applyAlignment="1" applyProtection="1">
      <alignment horizontal="center" vertical="center" wrapText="1"/>
      <protection/>
    </xf>
    <xf numFmtId="172" fontId="1" fillId="0" borderId="44" xfId="58" applyNumberFormat="1" applyFill="1" applyBorder="1" applyAlignment="1" applyProtection="1">
      <alignment horizontal="left" vertical="center" wrapText="1" indent="1"/>
      <protection/>
    </xf>
    <xf numFmtId="172" fontId="11" fillId="0" borderId="21" xfId="58" applyNumberFormat="1" applyFont="1" applyFill="1" applyBorder="1" applyAlignment="1" applyProtection="1">
      <alignment horizontal="left" vertical="center" wrapText="1" indent="1"/>
      <protection/>
    </xf>
    <xf numFmtId="172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72" fontId="1" fillId="0" borderId="45" xfId="58" applyNumberFormat="1" applyFill="1" applyBorder="1" applyAlignment="1" applyProtection="1">
      <alignment horizontal="left" vertical="center" wrapText="1" indent="1"/>
      <protection/>
    </xf>
    <xf numFmtId="172" fontId="11" fillId="0" borderId="17" xfId="58" applyNumberFormat="1" applyFont="1" applyFill="1" applyBorder="1" applyAlignment="1" applyProtection="1">
      <alignment horizontal="left" vertical="center" wrapText="1" indent="1"/>
      <protection/>
    </xf>
    <xf numFmtId="172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6" xfId="58" applyNumberFormat="1" applyFont="1" applyFill="1" applyBorder="1" applyAlignment="1" applyProtection="1">
      <alignment horizontal="left" vertical="center" wrapText="1" indent="1"/>
      <protection/>
    </xf>
    <xf numFmtId="172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58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35" xfId="58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3" xfId="58" applyNumberFormat="1" applyFont="1" applyFill="1" applyBorder="1" applyAlignment="1" applyProtection="1">
      <alignment horizontal="left" vertical="center" wrapText="1" indent="1"/>
      <protection/>
    </xf>
    <xf numFmtId="172" fontId="9" fillId="0" borderId="12" xfId="58" applyNumberFormat="1" applyFont="1" applyFill="1" applyBorder="1" applyAlignment="1" applyProtection="1">
      <alignment horizontal="left" vertical="center" wrapText="1" indent="1"/>
      <protection/>
    </xf>
    <xf numFmtId="172" fontId="9" fillId="0" borderId="13" xfId="58" applyNumberFormat="1" applyFont="1" applyFill="1" applyBorder="1" applyAlignment="1" applyProtection="1">
      <alignment horizontal="right" vertical="center" wrapText="1" indent="1"/>
      <protection/>
    </xf>
    <xf numFmtId="172" fontId="1" fillId="0" borderId="48" xfId="58" applyNumberFormat="1" applyFont="1" applyFill="1" applyBorder="1" applyAlignment="1" applyProtection="1">
      <alignment horizontal="left" vertical="center" wrapText="1" indent="1"/>
      <protection/>
    </xf>
    <xf numFmtId="172" fontId="11" fillId="0" borderId="30" xfId="58" applyNumberFormat="1" applyFont="1" applyFill="1" applyBorder="1" applyAlignment="1" applyProtection="1">
      <alignment horizontal="left" vertical="center" wrapText="1" indent="1"/>
      <protection/>
    </xf>
    <xf numFmtId="172" fontId="20" fillId="0" borderId="31" xfId="58" applyNumberFormat="1" applyFont="1" applyFill="1" applyBorder="1" applyAlignment="1" applyProtection="1">
      <alignment horizontal="right" vertical="center" wrapText="1" indent="1"/>
      <protection/>
    </xf>
    <xf numFmtId="172" fontId="11" fillId="0" borderId="17" xfId="58" applyNumberFormat="1" applyFont="1" applyFill="1" applyBorder="1" applyAlignment="1" applyProtection="1">
      <alignment horizontal="left" vertical="center" wrapText="1" indent="1"/>
      <protection/>
    </xf>
    <xf numFmtId="172" fontId="1" fillId="0" borderId="45" xfId="58" applyNumberFormat="1" applyFont="1" applyFill="1" applyBorder="1" applyAlignment="1" applyProtection="1">
      <alignment horizontal="left" vertical="center" wrapText="1" indent="1"/>
      <protection/>
    </xf>
    <xf numFmtId="172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8" xfId="58" applyNumberFormat="1" applyFont="1" applyFill="1" applyBorder="1" applyAlignment="1" applyProtection="1">
      <alignment horizontal="right" vertical="center" wrapText="1" indent="1"/>
      <protection/>
    </xf>
    <xf numFmtId="172" fontId="11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2" xfId="58" applyNumberFormat="1" applyFont="1" applyFill="1" applyBorder="1" applyAlignment="1" applyProtection="1">
      <alignment horizontal="left" vertical="center" wrapText="1" indent="1"/>
      <protection/>
    </xf>
    <xf numFmtId="172" fontId="8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" fillId="0" borderId="48" xfId="58" applyNumberFormat="1" applyFill="1" applyBorder="1" applyAlignment="1" applyProtection="1">
      <alignment horizontal="left" vertical="center" wrapText="1" indent="1"/>
      <protection/>
    </xf>
    <xf numFmtId="172" fontId="11" fillId="0" borderId="30" xfId="58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0" xfId="58" applyNumberFormat="1" applyFont="1" applyFill="1" applyBorder="1" applyAlignment="1" applyProtection="1">
      <alignment horizontal="left" vertical="center" wrapText="1" indent="1"/>
      <protection/>
    </xf>
    <xf numFmtId="172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30" xfId="58" applyNumberFormat="1" applyFont="1" applyFill="1" applyBorder="1" applyAlignment="1" applyProtection="1">
      <alignment horizontal="left" vertical="center" wrapText="1" indent="1"/>
      <protection/>
    </xf>
    <xf numFmtId="172" fontId="20" fillId="0" borderId="20" xfId="58" applyNumberFormat="1" applyFont="1" applyFill="1" applyBorder="1" applyAlignment="1" applyProtection="1">
      <alignment horizontal="right" vertical="center" wrapText="1" indent="1"/>
      <protection/>
    </xf>
    <xf numFmtId="172" fontId="11" fillId="0" borderId="17" xfId="58" applyNumberFormat="1" applyFont="1" applyFill="1" applyBorder="1" applyAlignment="1" applyProtection="1">
      <alignment horizontal="left" vertical="center" wrapText="1" indent="2"/>
      <protection/>
    </xf>
    <xf numFmtId="172" fontId="11" fillId="0" borderId="18" xfId="58" applyNumberFormat="1" applyFont="1" applyFill="1" applyBorder="1" applyAlignment="1" applyProtection="1">
      <alignment horizontal="left" vertical="center" wrapText="1" indent="2"/>
      <protection/>
    </xf>
    <xf numFmtId="172" fontId="20" fillId="0" borderId="18" xfId="58" applyNumberFormat="1" applyFont="1" applyFill="1" applyBorder="1" applyAlignment="1" applyProtection="1">
      <alignment horizontal="left" vertical="center" wrapText="1" indent="1"/>
      <protection/>
    </xf>
    <xf numFmtId="172" fontId="11" fillId="0" borderId="21" xfId="58" applyNumberFormat="1" applyFont="1" applyFill="1" applyBorder="1" applyAlignment="1" applyProtection="1">
      <alignment horizontal="left" vertical="center" wrapText="1" indent="1"/>
      <protection/>
    </xf>
    <xf numFmtId="172" fontId="11" fillId="0" borderId="21" xfId="58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58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58" applyNumberFormat="1" applyFont="1" applyFill="1" applyBorder="1" applyAlignment="1" applyProtection="1">
      <alignment horizontal="left" vertical="center" wrapText="1" indent="2"/>
      <protection/>
    </xf>
    <xf numFmtId="172" fontId="11" fillId="0" borderId="35" xfId="58" applyNumberFormat="1" applyFont="1" applyFill="1" applyBorder="1" applyAlignment="1" applyProtection="1">
      <alignment horizontal="left" vertical="center" wrapText="1" indent="2"/>
      <protection/>
    </xf>
    <xf numFmtId="0" fontId="2" fillId="0" borderId="0" xfId="62" applyFill="1" applyProtection="1">
      <alignment/>
      <protection locked="0"/>
    </xf>
    <xf numFmtId="0" fontId="2" fillId="0" borderId="0" xfId="62" applyFill="1" applyProtection="1">
      <alignment/>
      <protection/>
    </xf>
    <xf numFmtId="0" fontId="7" fillId="0" borderId="0" xfId="58" applyFont="1" applyFill="1" applyAlignment="1">
      <alignment horizontal="right"/>
      <protection/>
    </xf>
    <xf numFmtId="0" fontId="5" fillId="0" borderId="33" xfId="62" applyFont="1" applyFill="1" applyBorder="1" applyAlignment="1" applyProtection="1">
      <alignment horizontal="center" vertical="center" wrapText="1"/>
      <protection/>
    </xf>
    <xf numFmtId="0" fontId="5" fillId="0" borderId="11" xfId="62" applyFont="1" applyFill="1" applyBorder="1" applyAlignment="1" applyProtection="1">
      <alignment horizontal="center" vertical="center"/>
      <protection/>
    </xf>
    <xf numFmtId="0" fontId="5" fillId="0" borderId="34" xfId="62" applyFont="1" applyFill="1" applyBorder="1" applyAlignment="1" applyProtection="1">
      <alignment horizontal="center" vertical="center"/>
      <protection/>
    </xf>
    <xf numFmtId="0" fontId="11" fillId="0" borderId="1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1" fillId="0" borderId="30" xfId="62" applyFont="1" applyFill="1" applyBorder="1" applyAlignment="1" applyProtection="1">
      <alignment horizontal="left" vertical="center" indent="1"/>
      <protection/>
    </xf>
    <xf numFmtId="0" fontId="11" fillId="0" borderId="31" xfId="62" applyFont="1" applyFill="1" applyBorder="1" applyAlignment="1" applyProtection="1">
      <alignment horizontal="left" vertical="center" wrapText="1" indent="1"/>
      <protection/>
    </xf>
    <xf numFmtId="172" fontId="11" fillId="0" borderId="31" xfId="62" applyNumberFormat="1" applyFont="1" applyFill="1" applyBorder="1" applyAlignment="1" applyProtection="1">
      <alignment vertical="center"/>
      <protection locked="0"/>
    </xf>
    <xf numFmtId="172" fontId="11" fillId="0" borderId="23" xfId="62" applyNumberFormat="1" applyFont="1" applyFill="1" applyBorder="1" applyAlignment="1" applyProtection="1">
      <alignment vertical="center"/>
      <protection/>
    </xf>
    <xf numFmtId="0" fontId="11" fillId="0" borderId="17" xfId="62" applyFont="1" applyFill="1" applyBorder="1" applyAlignment="1" applyProtection="1">
      <alignment horizontal="left" vertical="center" indent="1"/>
      <protection/>
    </xf>
    <xf numFmtId="0" fontId="11" fillId="0" borderId="18" xfId="62" applyFont="1" applyFill="1" applyBorder="1" applyAlignment="1" applyProtection="1">
      <alignment horizontal="left" vertical="center" wrapText="1" indent="1"/>
      <protection/>
    </xf>
    <xf numFmtId="172" fontId="11" fillId="0" borderId="18" xfId="62" applyNumberFormat="1" applyFont="1" applyFill="1" applyBorder="1" applyAlignment="1" applyProtection="1">
      <alignment vertical="center"/>
      <protection locked="0"/>
    </xf>
    <xf numFmtId="172" fontId="11" fillId="0" borderId="19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0" fontId="11" fillId="0" borderId="20" xfId="62" applyFont="1" applyFill="1" applyBorder="1" applyAlignment="1" applyProtection="1">
      <alignment horizontal="left" vertical="center" wrapText="1" indent="1"/>
      <protection/>
    </xf>
    <xf numFmtId="172" fontId="11" fillId="0" borderId="20" xfId="62" applyNumberFormat="1" applyFont="1" applyFill="1" applyBorder="1" applyAlignment="1" applyProtection="1">
      <alignment vertical="center"/>
      <protection locked="0"/>
    </xf>
    <xf numFmtId="172" fontId="11" fillId="0" borderId="22" xfId="62" applyNumberFormat="1" applyFont="1" applyFill="1" applyBorder="1" applyAlignment="1" applyProtection="1">
      <alignment vertical="center"/>
      <protection/>
    </xf>
    <xf numFmtId="0" fontId="11" fillId="0" borderId="18" xfId="62" applyFont="1" applyFill="1" applyBorder="1" applyAlignment="1" applyProtection="1">
      <alignment horizontal="left" vertical="center" indent="1"/>
      <protection/>
    </xf>
    <xf numFmtId="0" fontId="5" fillId="0" borderId="13" xfId="62" applyFont="1" applyFill="1" applyBorder="1" applyAlignment="1" applyProtection="1">
      <alignment horizontal="left" vertical="center" indent="1"/>
      <protection/>
    </xf>
    <xf numFmtId="172" fontId="9" fillId="0" borderId="13" xfId="62" applyNumberFormat="1" applyFont="1" applyFill="1" applyBorder="1" applyAlignment="1" applyProtection="1">
      <alignment vertical="center"/>
      <protection/>
    </xf>
    <xf numFmtId="172" fontId="9" fillId="0" borderId="16" xfId="62" applyNumberFormat="1" applyFont="1" applyFill="1" applyBorder="1" applyAlignment="1" applyProtection="1">
      <alignment vertical="center"/>
      <protection/>
    </xf>
    <xf numFmtId="0" fontId="11" fillId="0" borderId="21" xfId="62" applyFont="1" applyFill="1" applyBorder="1" applyAlignment="1" applyProtection="1">
      <alignment horizontal="left" vertical="center" indent="1"/>
      <protection/>
    </xf>
    <xf numFmtId="0" fontId="11" fillId="0" borderId="20" xfId="62" applyFont="1" applyFill="1" applyBorder="1" applyAlignment="1" applyProtection="1">
      <alignment horizontal="left" vertical="center" indent="1"/>
      <protection/>
    </xf>
    <xf numFmtId="0" fontId="9" fillId="0" borderId="12" xfId="62" applyFont="1" applyFill="1" applyBorder="1" applyAlignment="1" applyProtection="1">
      <alignment horizontal="left" vertical="center" indent="1"/>
      <protection/>
    </xf>
    <xf numFmtId="0" fontId="5" fillId="0" borderId="13" xfId="62" applyFont="1" applyFill="1" applyBorder="1" applyAlignment="1" applyProtection="1">
      <alignment horizontal="left" indent="1"/>
      <protection/>
    </xf>
    <xf numFmtId="172" fontId="9" fillId="0" borderId="13" xfId="62" applyNumberFormat="1" applyFont="1" applyFill="1" applyBorder="1" applyProtection="1">
      <alignment/>
      <protection/>
    </xf>
    <xf numFmtId="172" fontId="9" fillId="0" borderId="16" xfId="62" applyNumberFormat="1" applyFont="1" applyFill="1" applyBorder="1" applyProtection="1">
      <alignment/>
      <protection/>
    </xf>
    <xf numFmtId="0" fontId="1" fillId="0" borderId="0" xfId="62" applyFont="1" applyFill="1" applyProtection="1">
      <alignment/>
      <protection/>
    </xf>
    <xf numFmtId="0" fontId="22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172" fontId="6" fillId="0" borderId="0" xfId="59" applyNumberFormat="1" applyFont="1" applyFill="1" applyBorder="1" applyAlignment="1" applyProtection="1">
      <alignment horizontal="center" vertical="center"/>
      <protection/>
    </xf>
    <xf numFmtId="0" fontId="6" fillId="0" borderId="0" xfId="59" applyFont="1" applyFill="1" applyAlignment="1" applyProtection="1">
      <alignment horizontal="center"/>
      <protection/>
    </xf>
    <xf numFmtId="172" fontId="5" fillId="0" borderId="32" xfId="58" applyNumberFormat="1" applyFont="1" applyFill="1" applyBorder="1" applyAlignment="1" applyProtection="1">
      <alignment horizontal="center" vertical="center" wrapText="1"/>
      <protection/>
    </xf>
    <xf numFmtId="172" fontId="11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2" xfId="59" applyNumberFormat="1" applyFont="1" applyFill="1" applyBorder="1" applyAlignment="1" applyProtection="1">
      <alignment horizontal="left" vertical="center" wrapText="1" indent="1"/>
      <protection/>
    </xf>
    <xf numFmtId="172" fontId="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7" xfId="58" applyFont="1" applyFill="1" applyBorder="1" applyAlignment="1" applyProtection="1">
      <alignment horizontal="center" vertical="center" wrapText="1"/>
      <protection/>
    </xf>
    <xf numFmtId="172" fontId="9" fillId="0" borderId="26" xfId="58" applyNumberFormat="1" applyFont="1" applyFill="1" applyBorder="1" applyAlignment="1" applyProtection="1">
      <alignment horizontal="center" vertical="center" wrapText="1"/>
      <protection/>
    </xf>
    <xf numFmtId="0" fontId="23" fillId="0" borderId="0" xfId="61">
      <alignment/>
      <protection/>
    </xf>
    <xf numFmtId="0" fontId="24" fillId="0" borderId="42" xfId="61" applyFont="1" applyBorder="1" applyAlignment="1">
      <alignment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vertical="center" wrapText="1"/>
      <protection/>
    </xf>
    <xf numFmtId="0" fontId="24" fillId="0" borderId="52" xfId="60" applyFont="1" applyBorder="1">
      <alignment/>
      <protection/>
    </xf>
    <xf numFmtId="0" fontId="23" fillId="0" borderId="36" xfId="61" applyBorder="1">
      <alignment/>
      <protection/>
    </xf>
    <xf numFmtId="0" fontId="23" fillId="0" borderId="31" xfId="61" applyBorder="1">
      <alignment/>
      <protection/>
    </xf>
    <xf numFmtId="0" fontId="24" fillId="0" borderId="53" xfId="60" applyFont="1" applyBorder="1" applyAlignment="1">
      <alignment horizontal="left"/>
      <protection/>
    </xf>
    <xf numFmtId="0" fontId="23" fillId="0" borderId="18" xfId="61" applyBorder="1">
      <alignment/>
      <protection/>
    </xf>
    <xf numFmtId="0" fontId="23" fillId="0" borderId="54" xfId="61" applyBorder="1">
      <alignment/>
      <protection/>
    </xf>
    <xf numFmtId="0" fontId="23" fillId="0" borderId="18" xfId="61" applyFill="1" applyBorder="1">
      <alignment/>
      <protection/>
    </xf>
    <xf numFmtId="0" fontId="23" fillId="0" borderId="54" xfId="61" applyFill="1" applyBorder="1">
      <alignment/>
      <protection/>
    </xf>
    <xf numFmtId="0" fontId="23" fillId="0" borderId="42" xfId="61" applyBorder="1">
      <alignment/>
      <protection/>
    </xf>
    <xf numFmtId="0" fontId="24" fillId="0" borderId="53" xfId="60" applyFont="1" applyBorder="1">
      <alignment/>
      <protection/>
    </xf>
    <xf numFmtId="0" fontId="23" fillId="0" borderId="0" xfId="61" applyBorder="1">
      <alignment/>
      <protection/>
    </xf>
    <xf numFmtId="0" fontId="23" fillId="0" borderId="15" xfId="61" applyBorder="1">
      <alignment/>
      <protection/>
    </xf>
    <xf numFmtId="0" fontId="23" fillId="0" borderId="13" xfId="61" applyBorder="1">
      <alignment/>
      <protection/>
    </xf>
    <xf numFmtId="0" fontId="23" fillId="0" borderId="12" xfId="61" applyBorder="1">
      <alignment/>
      <protection/>
    </xf>
    <xf numFmtId="0" fontId="24" fillId="0" borderId="0" xfId="60" applyFont="1" applyBorder="1">
      <alignment/>
      <protection/>
    </xf>
    <xf numFmtId="0" fontId="23" fillId="0" borderId="55" xfId="61" applyBorder="1">
      <alignment/>
      <protection/>
    </xf>
    <xf numFmtId="0" fontId="24" fillId="0" borderId="10" xfId="60" applyFont="1" applyBorder="1">
      <alignment/>
      <protection/>
    </xf>
    <xf numFmtId="0" fontId="23" fillId="0" borderId="56" xfId="61" applyBorder="1">
      <alignment/>
      <protection/>
    </xf>
    <xf numFmtId="0" fontId="23" fillId="0" borderId="16" xfId="61" applyBorder="1">
      <alignment/>
      <protection/>
    </xf>
    <xf numFmtId="172" fontId="17" fillId="0" borderId="32" xfId="59" applyNumberFormat="1" applyFont="1" applyFill="1" applyBorder="1" applyAlignment="1" applyProtection="1">
      <alignment horizontal="left" vertical="center"/>
      <protection/>
    </xf>
    <xf numFmtId="0" fontId="5" fillId="0" borderId="27" xfId="59" applyFont="1" applyFill="1" applyBorder="1" applyAlignment="1" applyProtection="1">
      <alignment horizontal="center" vertical="center" wrapText="1"/>
      <protection/>
    </xf>
    <xf numFmtId="0" fontId="5" fillId="0" borderId="26" xfId="59" applyFont="1" applyFill="1" applyBorder="1" applyAlignment="1" applyProtection="1">
      <alignment horizontal="center" vertical="center" wrapText="1"/>
      <protection/>
    </xf>
    <xf numFmtId="0" fontId="9" fillId="0" borderId="26" xfId="59" applyFont="1" applyFill="1" applyBorder="1" applyAlignment="1" applyProtection="1">
      <alignment horizontal="center" vertical="center" wrapText="1"/>
      <protection/>
    </xf>
    <xf numFmtId="172" fontId="9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3" xfId="59" applyNumberFormat="1" applyFont="1" applyFill="1" applyBorder="1" applyAlignment="1" applyProtection="1">
      <alignment horizontal="right" vertical="center" wrapText="1" indent="1"/>
      <protection/>
    </xf>
    <xf numFmtId="172" fontId="9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6" xfId="59" applyNumberFormat="1" applyFont="1" applyFill="1" applyBorder="1" applyAlignment="1" applyProtection="1">
      <alignment horizontal="right" vertical="center" wrapText="1" indent="1"/>
      <protection/>
    </xf>
    <xf numFmtId="0" fontId="6" fillId="0" borderId="57" xfId="59" applyFont="1" applyFill="1" applyBorder="1" applyAlignment="1" applyProtection="1">
      <alignment horizontal="center" vertical="center" wrapText="1"/>
      <protection/>
    </xf>
    <xf numFmtId="0" fontId="6" fillId="0" borderId="57" xfId="59" applyFont="1" applyFill="1" applyBorder="1" applyAlignment="1" applyProtection="1">
      <alignment vertical="center" wrapText="1"/>
      <protection/>
    </xf>
    <xf numFmtId="172" fontId="6" fillId="0" borderId="57" xfId="59" applyNumberFormat="1" applyFont="1" applyFill="1" applyBorder="1" applyAlignment="1" applyProtection="1">
      <alignment horizontal="right" vertical="center" wrapText="1" indent="1"/>
      <protection/>
    </xf>
    <xf numFmtId="0" fontId="11" fillId="0" borderId="57" xfId="59" applyFont="1" applyFill="1" applyBorder="1" applyAlignment="1" applyProtection="1">
      <alignment horizontal="right" vertical="center" wrapText="1" indent="1"/>
      <protection/>
    </xf>
    <xf numFmtId="172" fontId="11" fillId="0" borderId="57" xfId="59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59" applyFont="1" applyFill="1" applyBorder="1" applyProtection="1">
      <alignment/>
      <protection/>
    </xf>
    <xf numFmtId="0" fontId="9" fillId="0" borderId="58" xfId="59" applyFont="1" applyFill="1" applyBorder="1" applyAlignment="1" applyProtection="1">
      <alignment horizontal="center" vertical="center" wrapText="1"/>
      <protection/>
    </xf>
    <xf numFmtId="0" fontId="9" fillId="0" borderId="38" xfId="59" applyFont="1" applyFill="1" applyBorder="1" applyAlignment="1" applyProtection="1">
      <alignment horizontal="left" vertical="center" wrapText="1" indent="1"/>
      <protection/>
    </xf>
    <xf numFmtId="0" fontId="9" fillId="0" borderId="24" xfId="59" applyFont="1" applyFill="1" applyBorder="1" applyAlignment="1" applyProtection="1">
      <alignment vertical="center" wrapText="1"/>
      <protection/>
    </xf>
    <xf numFmtId="172" fontId="9" fillId="0" borderId="24" xfId="59" applyNumberFormat="1" applyFont="1" applyFill="1" applyBorder="1" applyAlignment="1" applyProtection="1">
      <alignment horizontal="right" vertical="center" wrapText="1" indent="1"/>
      <protection/>
    </xf>
    <xf numFmtId="172" fontId="9" fillId="0" borderId="59" xfId="59" applyNumberFormat="1" applyFont="1" applyFill="1" applyBorder="1" applyAlignment="1" applyProtection="1">
      <alignment horizontal="right" vertical="center" wrapText="1" indent="1"/>
      <protection/>
    </xf>
    <xf numFmtId="172" fontId="11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3" xfId="59" applyNumberFormat="1" applyFont="1" applyFill="1" applyBorder="1" applyAlignment="1" applyProtection="1">
      <alignment horizontal="right" vertical="center" wrapText="1" indent="1"/>
      <protection/>
    </xf>
    <xf numFmtId="172" fontId="9" fillId="0" borderId="26" xfId="59" applyNumberFormat="1" applyFont="1" applyFill="1" applyBorder="1" applyAlignment="1" applyProtection="1">
      <alignment horizontal="right" vertical="center" wrapText="1" indent="1"/>
      <protection/>
    </xf>
    <xf numFmtId="172" fontId="16" fillId="0" borderId="13" xfId="58" applyNumberFormat="1" applyFont="1" applyBorder="1" applyAlignment="1" applyProtection="1" quotePrefix="1">
      <alignment horizontal="right" vertical="center" wrapText="1" indent="1"/>
      <protection locked="0"/>
    </xf>
    <xf numFmtId="172" fontId="16" fillId="0" borderId="26" xfId="58" applyNumberFormat="1" applyFont="1" applyBorder="1" applyAlignment="1" applyProtection="1" quotePrefix="1">
      <alignment horizontal="right" vertical="center" wrapText="1" indent="1"/>
      <protection locked="0"/>
    </xf>
    <xf numFmtId="172" fontId="16" fillId="0" borderId="13" xfId="58" applyNumberFormat="1" applyFont="1" applyBorder="1" applyAlignment="1" applyProtection="1" quotePrefix="1">
      <alignment horizontal="right" vertical="center" wrapText="1" indent="1"/>
      <protection/>
    </xf>
    <xf numFmtId="172" fontId="16" fillId="0" borderId="26" xfId="58" applyNumberFormat="1" applyFont="1" applyBorder="1" applyAlignment="1" applyProtection="1" quotePrefix="1">
      <alignment horizontal="right" vertical="center" wrapText="1" indent="1"/>
      <protection/>
    </xf>
    <xf numFmtId="172" fontId="2" fillId="0" borderId="0" xfId="62" applyNumberFormat="1" applyFill="1" applyAlignment="1" applyProtection="1">
      <alignment vertical="center"/>
      <protection locked="0"/>
    </xf>
    <xf numFmtId="172" fontId="1" fillId="0" borderId="0" xfId="59" applyNumberFormat="1" applyFont="1" applyFill="1" applyProtection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17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12" borderId="6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5" fillId="0" borderId="47" xfId="0" applyFont="1" applyFill="1" applyBorder="1" applyAlignment="1">
      <alignment horizontal="center" vertical="center" wrapText="1"/>
    </xf>
    <xf numFmtId="0" fontId="35" fillId="12" borderId="45" xfId="0" applyFont="1" applyFill="1" applyBorder="1" applyAlignment="1">
      <alignment horizontal="center" vertical="center" wrapText="1"/>
    </xf>
    <xf numFmtId="0" fontId="23" fillId="0" borderId="0" xfId="63">
      <alignment/>
      <protection/>
    </xf>
    <xf numFmtId="0" fontId="36" fillId="0" borderId="0" xfId="63" applyFont="1" applyAlignment="1">
      <alignment horizontal="center"/>
      <protection/>
    </xf>
    <xf numFmtId="0" fontId="39" fillId="0" borderId="17" xfId="0" applyFont="1" applyFill="1" applyBorder="1" applyAlignment="1">
      <alignment horizontal="left" vertical="center"/>
    </xf>
    <xf numFmtId="0" fontId="39" fillId="0" borderId="54" xfId="0" applyFont="1" applyFill="1" applyBorder="1" applyAlignment="1">
      <alignment horizontal="right" vertical="center"/>
    </xf>
    <xf numFmtId="3" fontId="35" fillId="12" borderId="45" xfId="0" applyNumberFormat="1" applyFont="1" applyFill="1" applyBorder="1" applyAlignment="1">
      <alignment horizontal="right" vertical="center"/>
    </xf>
    <xf numFmtId="0" fontId="24" fillId="0" borderId="12" xfId="63" applyFont="1" applyBorder="1">
      <alignment/>
      <protection/>
    </xf>
    <xf numFmtId="0" fontId="23" fillId="0" borderId="17" xfId="63" applyBorder="1" applyAlignment="1">
      <alignment horizontal="center"/>
      <protection/>
    </xf>
    <xf numFmtId="3" fontId="35" fillId="13" borderId="45" xfId="0" applyNumberFormat="1" applyFont="1" applyFill="1" applyBorder="1" applyAlignment="1" quotePrefix="1">
      <alignment horizontal="right" vertical="center"/>
    </xf>
    <xf numFmtId="0" fontId="39" fillId="0" borderId="18" xfId="0" applyFont="1" applyFill="1" applyBorder="1" applyAlignment="1">
      <alignment horizontal="left" vertical="center"/>
    </xf>
    <xf numFmtId="0" fontId="39" fillId="0" borderId="47" xfId="0" applyFont="1" applyFill="1" applyBorder="1" applyAlignment="1">
      <alignment horizontal="right" vertical="center"/>
    </xf>
    <xf numFmtId="3" fontId="35" fillId="12" borderId="45" xfId="0" applyNumberFormat="1" applyFont="1" applyFill="1" applyBorder="1" applyAlignment="1" quotePrefix="1">
      <alignment horizontal="right" vertical="center"/>
    </xf>
    <xf numFmtId="0" fontId="43" fillId="0" borderId="0" xfId="0" applyFont="1" applyAlignment="1">
      <alignment/>
    </xf>
    <xf numFmtId="0" fontId="35" fillId="0" borderId="18" xfId="0" applyFont="1" applyFill="1" applyBorder="1" applyAlignment="1">
      <alignment wrapText="1"/>
    </xf>
    <xf numFmtId="0" fontId="35" fillId="0" borderId="47" xfId="0" applyFont="1" applyFill="1" applyBorder="1" applyAlignment="1">
      <alignment wrapText="1"/>
    </xf>
    <xf numFmtId="3" fontId="35" fillId="12" borderId="62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3" fontId="42" fillId="0" borderId="0" xfId="63" applyNumberFormat="1" applyFont="1" applyBorder="1" applyAlignment="1">
      <alignment horizontal="right"/>
      <protection/>
    </xf>
    <xf numFmtId="3" fontId="3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35" fillId="18" borderId="63" xfId="0" applyFont="1" applyFill="1" applyBorder="1" applyAlignment="1">
      <alignment horizontal="center" vertical="center" wrapText="1"/>
    </xf>
    <xf numFmtId="0" fontId="35" fillId="18" borderId="64" xfId="0" applyFont="1" applyFill="1" applyBorder="1" applyAlignment="1">
      <alignment horizontal="center" vertical="center" wrapText="1"/>
    </xf>
    <xf numFmtId="0" fontId="35" fillId="18" borderId="65" xfId="0" applyFont="1" applyFill="1" applyBorder="1" applyAlignment="1">
      <alignment horizontal="center" vertical="center" wrapText="1"/>
    </xf>
    <xf numFmtId="0" fontId="35" fillId="18" borderId="53" xfId="0" applyFont="1" applyFill="1" applyBorder="1" applyAlignment="1">
      <alignment horizontal="center" vertical="center" wrapText="1"/>
    </xf>
    <xf numFmtId="0" fontId="46" fillId="18" borderId="17" xfId="0" applyFont="1" applyFill="1" applyBorder="1" applyAlignment="1">
      <alignment horizontal="center" vertical="center" wrapText="1"/>
    </xf>
    <xf numFmtId="0" fontId="46" fillId="18" borderId="18" xfId="0" applyFont="1" applyFill="1" applyBorder="1" applyAlignment="1">
      <alignment horizontal="center" vertical="center" wrapText="1"/>
    </xf>
    <xf numFmtId="0" fontId="46" fillId="18" borderId="29" xfId="0" applyFont="1" applyFill="1" applyBorder="1" applyAlignment="1">
      <alignment horizontal="center" vertical="center" wrapText="1"/>
    </xf>
    <xf numFmtId="0" fontId="35" fillId="18" borderId="54" xfId="0" applyFont="1" applyFill="1" applyBorder="1" applyAlignment="1">
      <alignment horizontal="center" vertical="center" wrapText="1"/>
    </xf>
    <xf numFmtId="3" fontId="35" fillId="13" borderId="53" xfId="0" applyNumberFormat="1" applyFont="1" applyFill="1" applyBorder="1" applyAlignment="1" quotePrefix="1">
      <alignment horizontal="right" vertical="center"/>
    </xf>
    <xf numFmtId="3" fontId="39" fillId="13" borderId="17" xfId="0" applyNumberFormat="1" applyFont="1" applyFill="1" applyBorder="1" applyAlignment="1" quotePrefix="1">
      <alignment horizontal="right" vertical="center"/>
    </xf>
    <xf numFmtId="3" fontId="39" fillId="13" borderId="42" xfId="0" applyNumberFormat="1" applyFont="1" applyFill="1" applyBorder="1" applyAlignment="1" quotePrefix="1">
      <alignment horizontal="right" vertical="center"/>
    </xf>
    <xf numFmtId="3" fontId="35" fillId="13" borderId="29" xfId="0" applyNumberFormat="1" applyFont="1" applyFill="1" applyBorder="1" applyAlignment="1" quotePrefix="1">
      <alignment horizontal="right" vertical="center"/>
    </xf>
    <xf numFmtId="3" fontId="35" fillId="18" borderId="42" xfId="0" applyNumberFormat="1" applyFont="1" applyFill="1" applyBorder="1" applyAlignment="1">
      <alignment horizontal="right" vertical="center"/>
    </xf>
    <xf numFmtId="3" fontId="35" fillId="13" borderId="54" xfId="0" applyNumberFormat="1" applyFont="1" applyFill="1" applyBorder="1" applyAlignment="1" quotePrefix="1">
      <alignment horizontal="right" vertical="center"/>
    </xf>
    <xf numFmtId="3" fontId="35" fillId="18" borderId="53" xfId="0" applyNumberFormat="1" applyFont="1" applyFill="1" applyBorder="1" applyAlignment="1">
      <alignment horizontal="right" vertical="center"/>
    </xf>
    <xf numFmtId="3" fontId="39" fillId="18" borderId="17" xfId="0" applyNumberFormat="1" applyFont="1" applyFill="1" applyBorder="1" applyAlignment="1">
      <alignment horizontal="right" vertical="center"/>
    </xf>
    <xf numFmtId="3" fontId="39" fillId="18" borderId="42" xfId="0" applyNumberFormat="1" applyFont="1" applyFill="1" applyBorder="1" applyAlignment="1">
      <alignment horizontal="right" vertical="center"/>
    </xf>
    <xf numFmtId="3" fontId="35" fillId="18" borderId="29" xfId="0" applyNumberFormat="1" applyFont="1" applyFill="1" applyBorder="1" applyAlignment="1">
      <alignment horizontal="right" vertical="center"/>
    </xf>
    <xf numFmtId="3" fontId="35" fillId="18" borderId="54" xfId="0" applyNumberFormat="1" applyFont="1" applyFill="1" applyBorder="1" applyAlignment="1">
      <alignment horizontal="right" vertical="center"/>
    </xf>
    <xf numFmtId="3" fontId="35" fillId="13" borderId="29" xfId="0" applyNumberFormat="1" applyFont="1" applyFill="1" applyBorder="1" applyAlignment="1">
      <alignment horizontal="right" vertical="center"/>
    </xf>
    <xf numFmtId="3" fontId="35" fillId="13" borderId="42" xfId="0" applyNumberFormat="1" applyFont="1" applyFill="1" applyBorder="1" applyAlignment="1" quotePrefix="1">
      <alignment horizontal="right" vertical="center"/>
    </xf>
    <xf numFmtId="3" fontId="39" fillId="18" borderId="17" xfId="0" applyNumberFormat="1" applyFont="1" applyFill="1" applyBorder="1" applyAlignment="1" quotePrefix="1">
      <alignment horizontal="right" vertical="center"/>
    </xf>
    <xf numFmtId="3" fontId="39" fillId="18" borderId="42" xfId="0" applyNumberFormat="1" applyFont="1" applyFill="1" applyBorder="1" applyAlignment="1" quotePrefix="1">
      <alignment horizontal="right" vertical="center"/>
    </xf>
    <xf numFmtId="3" fontId="39" fillId="13" borderId="42" xfId="0" applyNumberFormat="1" applyFont="1" applyFill="1" applyBorder="1" applyAlignment="1">
      <alignment horizontal="right" vertical="center"/>
    </xf>
    <xf numFmtId="3" fontId="35" fillId="13" borderId="47" xfId="0" applyNumberFormat="1" applyFont="1" applyFill="1" applyBorder="1" applyAlignment="1" quotePrefix="1">
      <alignment horizontal="right" vertical="center"/>
    </xf>
    <xf numFmtId="3" fontId="35" fillId="13" borderId="14" xfId="0" applyNumberFormat="1" applyFont="1" applyFill="1" applyBorder="1" applyAlignment="1" quotePrefix="1">
      <alignment horizontal="right" vertical="center"/>
    </xf>
    <xf numFmtId="3" fontId="39" fillId="13" borderId="35" xfId="0" applyNumberFormat="1" applyFont="1" applyFill="1" applyBorder="1" applyAlignment="1" quotePrefix="1">
      <alignment horizontal="right" vertical="center"/>
    </xf>
    <xf numFmtId="3" fontId="39" fillId="13" borderId="55" xfId="0" applyNumberFormat="1" applyFont="1" applyFill="1" applyBorder="1" applyAlignment="1">
      <alignment horizontal="right" vertical="center"/>
    </xf>
    <xf numFmtId="3" fontId="39" fillId="13" borderId="55" xfId="0" applyNumberFormat="1" applyFont="1" applyFill="1" applyBorder="1" applyAlignment="1" quotePrefix="1">
      <alignment horizontal="right" vertical="center"/>
    </xf>
    <xf numFmtId="3" fontId="35" fillId="18" borderId="51" xfId="0" applyNumberFormat="1" applyFont="1" applyFill="1" applyBorder="1" applyAlignment="1">
      <alignment horizontal="right" vertical="center"/>
    </xf>
    <xf numFmtId="3" fontId="35" fillId="13" borderId="55" xfId="0" applyNumberFormat="1" applyFont="1" applyFill="1" applyBorder="1" applyAlignment="1">
      <alignment horizontal="right" vertical="center"/>
    </xf>
    <xf numFmtId="3" fontId="35" fillId="13" borderId="66" xfId="0" applyNumberFormat="1" applyFont="1" applyFill="1" applyBorder="1" applyAlignment="1" quotePrefix="1">
      <alignment horizontal="right" vertical="center"/>
    </xf>
    <xf numFmtId="3" fontId="35" fillId="18" borderId="10" xfId="0" applyNumberFormat="1" applyFont="1" applyFill="1" applyBorder="1" applyAlignment="1">
      <alignment horizontal="right" wrapText="1"/>
    </xf>
    <xf numFmtId="3" fontId="35" fillId="18" borderId="12" xfId="0" applyNumberFormat="1" applyFont="1" applyFill="1" applyBorder="1" applyAlignment="1">
      <alignment horizontal="right" wrapText="1"/>
    </xf>
    <xf numFmtId="3" fontId="35" fillId="18" borderId="13" xfId="0" applyNumberFormat="1" applyFont="1" applyFill="1" applyBorder="1" applyAlignment="1">
      <alignment horizontal="right" wrapText="1"/>
    </xf>
    <xf numFmtId="3" fontId="35" fillId="18" borderId="16" xfId="0" applyNumberFormat="1" applyFont="1" applyFill="1" applyBorder="1" applyAlignment="1">
      <alignment horizontal="right" wrapText="1"/>
    </xf>
    <xf numFmtId="3" fontId="35" fillId="18" borderId="27" xfId="0" applyNumberFormat="1" applyFont="1" applyFill="1" applyBorder="1" applyAlignment="1">
      <alignment horizontal="right" wrapText="1"/>
    </xf>
    <xf numFmtId="3" fontId="35" fillId="18" borderId="67" xfId="0" applyNumberFormat="1" applyFont="1" applyFill="1" applyBorder="1" applyAlignment="1">
      <alignment horizontal="right" wrapText="1"/>
    </xf>
    <xf numFmtId="0" fontId="23" fillId="0" borderId="0" xfId="63" applyBorder="1" applyAlignment="1">
      <alignment horizontal="center"/>
      <protection/>
    </xf>
    <xf numFmtId="3" fontId="30" fillId="0" borderId="0" xfId="0" applyNumberFormat="1" applyFont="1" applyAlignment="1">
      <alignment/>
    </xf>
    <xf numFmtId="0" fontId="23" fillId="0" borderId="21" xfId="63" applyFont="1" applyBorder="1" applyAlignment="1">
      <alignment horizontal="center"/>
      <protection/>
    </xf>
    <xf numFmtId="0" fontId="48" fillId="0" borderId="0" xfId="63" applyFont="1" applyBorder="1" applyAlignment="1">
      <alignment horizontal="right"/>
      <protection/>
    </xf>
    <xf numFmtId="0" fontId="35" fillId="18" borderId="41" xfId="0" applyFont="1" applyFill="1" applyBorder="1" applyAlignment="1">
      <alignment horizontal="center" vertical="center"/>
    </xf>
    <xf numFmtId="0" fontId="39" fillId="18" borderId="19" xfId="0" applyFont="1" applyFill="1" applyBorder="1" applyAlignment="1">
      <alignment/>
    </xf>
    <xf numFmtId="0" fontId="35" fillId="13" borderId="19" xfId="0" applyFont="1" applyFill="1" applyBorder="1" applyAlignment="1">
      <alignment/>
    </xf>
    <xf numFmtId="3" fontId="35" fillId="18" borderId="19" xfId="0" applyNumberFormat="1" applyFont="1" applyFill="1" applyBorder="1" applyAlignment="1">
      <alignment/>
    </xf>
    <xf numFmtId="3" fontId="35" fillId="13" borderId="19" xfId="0" applyNumberFormat="1" applyFont="1" applyFill="1" applyBorder="1" applyAlignment="1">
      <alignment/>
    </xf>
    <xf numFmtId="3" fontId="35" fillId="18" borderId="16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9" fillId="0" borderId="0" xfId="63" applyFont="1">
      <alignment/>
      <protection/>
    </xf>
    <xf numFmtId="0" fontId="49" fillId="0" borderId="0" xfId="63" applyFont="1" applyBorder="1" applyAlignment="1">
      <alignment horizontal="center"/>
      <protection/>
    </xf>
    <xf numFmtId="0" fontId="69" fillId="0" borderId="0" xfId="0" applyFont="1" applyAlignment="1">
      <alignment/>
    </xf>
    <xf numFmtId="3" fontId="35" fillId="0" borderId="44" xfId="0" applyNumberFormat="1" applyFont="1" applyFill="1" applyBorder="1" applyAlignment="1">
      <alignment horizontal="right" vertical="center"/>
    </xf>
    <xf numFmtId="3" fontId="35" fillId="0" borderId="21" xfId="0" applyNumberFormat="1" applyFont="1" applyFill="1" applyBorder="1" applyAlignment="1" quotePrefix="1">
      <alignment horizontal="right" vertical="center"/>
    </xf>
    <xf numFmtId="3" fontId="35" fillId="0" borderId="45" xfId="0" applyNumberFormat="1" applyFont="1" applyFill="1" applyBorder="1" applyAlignment="1">
      <alignment horizontal="right" vertical="center"/>
    </xf>
    <xf numFmtId="3" fontId="35" fillId="0" borderId="17" xfId="0" applyNumberFormat="1" applyFont="1" applyFill="1" applyBorder="1" applyAlignment="1">
      <alignment horizontal="right" vertical="center"/>
    </xf>
    <xf numFmtId="3" fontId="35" fillId="0" borderId="45" xfId="0" applyNumberFormat="1" applyFont="1" applyFill="1" applyBorder="1" applyAlignment="1" quotePrefix="1">
      <alignment horizontal="right" vertical="center"/>
    </xf>
    <xf numFmtId="3" fontId="35" fillId="0" borderId="17" xfId="0" applyNumberFormat="1" applyFont="1" applyFill="1" applyBorder="1" applyAlignment="1" quotePrefix="1">
      <alignment horizontal="right" vertical="center"/>
    </xf>
    <xf numFmtId="0" fontId="5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9" fillId="0" borderId="52" xfId="0" applyFont="1" applyFill="1" applyBorder="1" applyAlignment="1">
      <alignment horizontal="left" vertical="center"/>
    </xf>
    <xf numFmtId="0" fontId="39" fillId="0" borderId="53" xfId="0" applyFont="1" applyFill="1" applyBorder="1" applyAlignment="1">
      <alignment horizontal="left" vertical="center"/>
    </xf>
    <xf numFmtId="0" fontId="29" fillId="0" borderId="61" xfId="0" applyFont="1" applyBorder="1" applyAlignment="1">
      <alignment horizontal="center" wrapText="1"/>
    </xf>
    <xf numFmtId="0" fontId="29" fillId="0" borderId="62" xfId="0" applyFont="1" applyBorder="1" applyAlignment="1">
      <alignment wrapText="1"/>
    </xf>
    <xf numFmtId="0" fontId="29" fillId="0" borderId="68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51" fillId="0" borderId="22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3" fontId="51" fillId="8" borderId="60" xfId="0" applyNumberFormat="1" applyFont="1" applyFill="1" applyBorder="1" applyAlignment="1">
      <alignment/>
    </xf>
    <xf numFmtId="3" fontId="51" fillId="8" borderId="29" xfId="0" applyNumberFormat="1" applyFont="1" applyFill="1" applyBorder="1" applyAlignment="1">
      <alignment/>
    </xf>
    <xf numFmtId="1" fontId="51" fillId="0" borderId="44" xfId="0" applyNumberFormat="1" applyFont="1" applyFill="1" applyBorder="1" applyAlignment="1">
      <alignment/>
    </xf>
    <xf numFmtId="1" fontId="51" fillId="0" borderId="45" xfId="0" applyNumberFormat="1" applyFont="1" applyFill="1" applyBorder="1" applyAlignment="1">
      <alignment/>
    </xf>
    <xf numFmtId="0" fontId="39" fillId="0" borderId="14" xfId="0" applyFont="1" applyFill="1" applyBorder="1" applyAlignment="1">
      <alignment horizontal="left" vertical="center"/>
    </xf>
    <xf numFmtId="3" fontId="35" fillId="0" borderId="69" xfId="0" applyNumberFormat="1" applyFont="1" applyFill="1" applyBorder="1" applyAlignment="1" quotePrefix="1">
      <alignment horizontal="right" vertical="center"/>
    </xf>
    <xf numFmtId="3" fontId="35" fillId="0" borderId="35" xfId="0" applyNumberFormat="1" applyFont="1" applyFill="1" applyBorder="1" applyAlignment="1" quotePrefix="1">
      <alignment horizontal="right" vertical="center"/>
    </xf>
    <xf numFmtId="0" fontId="51" fillId="0" borderId="37" xfId="0" applyFont="1" applyFill="1" applyBorder="1" applyAlignment="1">
      <alignment/>
    </xf>
    <xf numFmtId="1" fontId="51" fillId="0" borderId="69" xfId="0" applyNumberFormat="1" applyFont="1" applyFill="1" applyBorder="1" applyAlignment="1">
      <alignment/>
    </xf>
    <xf numFmtId="3" fontId="51" fillId="8" borderId="51" xfId="0" applyNumberFormat="1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3" fontId="35" fillId="0" borderId="43" xfId="0" applyNumberFormat="1" applyFont="1" applyFill="1" applyBorder="1" applyAlignment="1">
      <alignment horizontal="right" wrapText="1"/>
    </xf>
    <xf numFmtId="3" fontId="35" fillId="0" borderId="12" xfId="0" applyNumberFormat="1" applyFont="1" applyFill="1" applyBorder="1" applyAlignment="1">
      <alignment horizontal="right" wrapText="1"/>
    </xf>
    <xf numFmtId="0" fontId="51" fillId="0" borderId="16" xfId="0" applyFont="1" applyFill="1" applyBorder="1" applyAlignment="1">
      <alignment/>
    </xf>
    <xf numFmtId="1" fontId="51" fillId="0" borderId="43" xfId="0" applyNumberFormat="1" applyFont="1" applyFill="1" applyBorder="1" applyAlignment="1">
      <alignment/>
    </xf>
    <xf numFmtId="3" fontId="51" fillId="8" borderId="2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70" xfId="0" applyBorder="1" applyAlignment="1">
      <alignment/>
    </xf>
    <xf numFmtId="0" fontId="23" fillId="0" borderId="70" xfId="0" applyFont="1" applyBorder="1" applyAlignment="1">
      <alignment/>
    </xf>
    <xf numFmtId="0" fontId="0" fillId="0" borderId="0" xfId="0" applyAlignment="1">
      <alignment/>
    </xf>
    <xf numFmtId="0" fontId="35" fillId="0" borderId="20" xfId="0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 shrinkToFit="1"/>
    </xf>
    <xf numFmtId="0" fontId="49" fillId="0" borderId="18" xfId="0" applyFont="1" applyFill="1" applyBorder="1" applyAlignment="1">
      <alignment horizontal="center" vertical="center" wrapText="1"/>
    </xf>
    <xf numFmtId="173" fontId="49" fillId="0" borderId="18" xfId="46" applyNumberFormat="1" applyFont="1" applyFill="1" applyBorder="1" applyAlignment="1">
      <alignment vertical="center" wrapText="1"/>
    </xf>
    <xf numFmtId="173" fontId="49" fillId="0" borderId="18" xfId="46" applyNumberFormat="1" applyFont="1" applyFill="1" applyBorder="1" applyAlignment="1">
      <alignment horizontal="center" vertical="center" wrapText="1"/>
    </xf>
    <xf numFmtId="173" fontId="49" fillId="0" borderId="18" xfId="46" applyNumberFormat="1" applyFont="1" applyFill="1" applyBorder="1" applyAlignment="1">
      <alignment horizontal="center" vertical="center" wrapText="1" shrinkToFit="1"/>
    </xf>
    <xf numFmtId="173" fontId="23" fillId="0" borderId="18" xfId="46" applyNumberFormat="1" applyFont="1" applyFill="1" applyBorder="1" applyAlignment="1">
      <alignment/>
    </xf>
    <xf numFmtId="173" fontId="23" fillId="0" borderId="18" xfId="46" applyNumberFormat="1" applyFont="1" applyBorder="1" applyAlignment="1">
      <alignment/>
    </xf>
    <xf numFmtId="173" fontId="49" fillId="0" borderId="18" xfId="0" applyNumberFormat="1" applyFont="1" applyBorder="1" applyAlignment="1">
      <alignment/>
    </xf>
    <xf numFmtId="0" fontId="49" fillId="0" borderId="18" xfId="0" applyFont="1" applyBorder="1" applyAlignment="1">
      <alignment horizontal="center"/>
    </xf>
    <xf numFmtId="173" fontId="49" fillId="0" borderId="18" xfId="46" applyNumberFormat="1" applyFont="1" applyBorder="1" applyAlignment="1">
      <alignment horizontal="center" vertical="center"/>
    </xf>
    <xf numFmtId="173" fontId="49" fillId="0" borderId="18" xfId="46" applyNumberFormat="1" applyFont="1" applyBorder="1" applyAlignment="1">
      <alignment horizontal="center"/>
    </xf>
    <xf numFmtId="173" fontId="49" fillId="0" borderId="18" xfId="46" applyNumberFormat="1" applyFont="1" applyFill="1" applyBorder="1" applyAlignment="1">
      <alignment horizontal="center"/>
    </xf>
    <xf numFmtId="173" fontId="49" fillId="0" borderId="72" xfId="46" applyNumberFormat="1" applyFont="1" applyBorder="1" applyAlignment="1">
      <alignment horizontal="center"/>
    </xf>
    <xf numFmtId="0" fontId="40" fillId="0" borderId="54" xfId="0" applyFont="1" applyFill="1" applyBorder="1" applyAlignment="1">
      <alignment horizontal="center" vertical="center" wrapText="1"/>
    </xf>
    <xf numFmtId="1" fontId="40" fillId="0" borderId="18" xfId="0" applyNumberFormat="1" applyFont="1" applyBorder="1" applyAlignment="1">
      <alignment horizontal="center"/>
    </xf>
    <xf numFmtId="173" fontId="40" fillId="0" borderId="18" xfId="46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173" fontId="40" fillId="0" borderId="18" xfId="46" applyNumberFormat="1" applyFont="1" applyBorder="1" applyAlignment="1">
      <alignment horizontal="center" vertical="center"/>
    </xf>
    <xf numFmtId="173" fontId="40" fillId="0" borderId="18" xfId="46" applyNumberFormat="1" applyFont="1" applyFill="1" applyBorder="1" applyAlignment="1">
      <alignment horizontal="center"/>
    </xf>
    <xf numFmtId="173" fontId="49" fillId="0" borderId="73" xfId="46" applyNumberFormat="1" applyFont="1" applyBorder="1" applyAlignment="1">
      <alignment horizontal="center"/>
    </xf>
    <xf numFmtId="173" fontId="49" fillId="0" borderId="42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24" fillId="0" borderId="0" xfId="0" applyFont="1" applyAlignment="1">
      <alignment/>
    </xf>
    <xf numFmtId="0" fontId="35" fillId="8" borderId="17" xfId="0" applyFont="1" applyFill="1" applyBorder="1" applyAlignment="1">
      <alignment horizontal="center" vertical="center" wrapText="1"/>
    </xf>
    <xf numFmtId="0" fontId="35" fillId="8" borderId="54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/>
    </xf>
    <xf numFmtId="1" fontId="49" fillId="8" borderId="18" xfId="0" applyNumberFormat="1" applyFont="1" applyFill="1" applyBorder="1" applyAlignment="1">
      <alignment/>
    </xf>
    <xf numFmtId="173" fontId="0" fillId="8" borderId="18" xfId="46" applyNumberFormat="1" applyFont="1" applyFill="1" applyBorder="1" applyAlignment="1">
      <alignment/>
    </xf>
    <xf numFmtId="173" fontId="49" fillId="8" borderId="18" xfId="46" applyNumberFormat="1" applyFont="1" applyFill="1" applyBorder="1" applyAlignment="1">
      <alignment horizontal="center"/>
    </xf>
    <xf numFmtId="173" fontId="49" fillId="8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173" fontId="0" fillId="0" borderId="18" xfId="46" applyNumberFormat="1" applyFont="1" applyBorder="1" applyAlignment="1">
      <alignment/>
    </xf>
    <xf numFmtId="173" fontId="0" fillId="0" borderId="18" xfId="46" applyNumberFormat="1" applyFont="1" applyFill="1" applyBorder="1" applyAlignment="1">
      <alignment/>
    </xf>
    <xf numFmtId="0" fontId="49" fillId="0" borderId="18" xfId="0" applyFont="1" applyBorder="1" applyAlignment="1">
      <alignment/>
    </xf>
    <xf numFmtId="0" fontId="39" fillId="14" borderId="18" xfId="0" applyFont="1" applyFill="1" applyBorder="1" applyAlignment="1">
      <alignment horizontal="center" vertical="center"/>
    </xf>
    <xf numFmtId="1" fontId="39" fillId="14" borderId="18" xfId="0" applyNumberFormat="1" applyFont="1" applyFill="1" applyBorder="1" applyAlignment="1">
      <alignment horizontal="center" vertical="center"/>
    </xf>
    <xf numFmtId="173" fontId="39" fillId="14" borderId="18" xfId="0" applyNumberFormat="1" applyFont="1" applyFill="1" applyBorder="1" applyAlignment="1">
      <alignment horizontal="center" vertical="center"/>
    </xf>
    <xf numFmtId="0" fontId="30" fillId="13" borderId="18" xfId="0" applyFont="1" applyFill="1" applyBorder="1" applyAlignment="1">
      <alignment horizontal="center" vertical="center"/>
    </xf>
    <xf numFmtId="0" fontId="39" fillId="14" borderId="42" xfId="0" applyFont="1" applyFill="1" applyBorder="1" applyAlignment="1">
      <alignment horizontal="center" vertical="center" wrapText="1"/>
    </xf>
    <xf numFmtId="0" fontId="39" fillId="14" borderId="18" xfId="0" applyFont="1" applyFill="1" applyBorder="1" applyAlignment="1">
      <alignment horizontal="center" vertical="center" wrapText="1"/>
    </xf>
    <xf numFmtId="173" fontId="49" fillId="14" borderId="18" xfId="0" applyNumberFormat="1" applyFont="1" applyFill="1" applyBorder="1" applyAlignment="1">
      <alignment/>
    </xf>
    <xf numFmtId="173" fontId="70" fillId="14" borderId="18" xfId="0" applyNumberFormat="1" applyFont="1" applyFill="1" applyBorder="1" applyAlignment="1">
      <alignment/>
    </xf>
    <xf numFmtId="0" fontId="39" fillId="14" borderId="18" xfId="0" applyFont="1" applyFill="1" applyBorder="1" applyAlignment="1">
      <alignment horizontal="center" vertical="center" wrapText="1"/>
    </xf>
    <xf numFmtId="1" fontId="30" fillId="13" borderId="18" xfId="0" applyNumberFormat="1" applyFont="1" applyFill="1" applyBorder="1" applyAlignment="1">
      <alignment horizontal="center" vertical="center"/>
    </xf>
    <xf numFmtId="0" fontId="39" fillId="13" borderId="18" xfId="0" applyFont="1" applyFill="1" applyBorder="1" applyAlignment="1">
      <alignment horizontal="center" vertical="center"/>
    </xf>
    <xf numFmtId="0" fontId="35" fillId="18" borderId="18" xfId="0" applyFont="1" applyFill="1" applyBorder="1" applyAlignment="1">
      <alignment wrapText="1"/>
    </xf>
    <xf numFmtId="0" fontId="35" fillId="18" borderId="47" xfId="0" applyFont="1" applyFill="1" applyBorder="1" applyAlignment="1">
      <alignment wrapText="1"/>
    </xf>
    <xf numFmtId="0" fontId="35" fillId="18" borderId="72" xfId="0" applyFont="1" applyFill="1" applyBorder="1" applyAlignment="1">
      <alignment horizontal="center" wrapText="1"/>
    </xf>
    <xf numFmtId="1" fontId="35" fillId="18" borderId="18" xfId="0" applyNumberFormat="1" applyFont="1" applyFill="1" applyBorder="1" applyAlignment="1">
      <alignment horizontal="center" wrapText="1"/>
    </xf>
    <xf numFmtId="0" fontId="35" fillId="18" borderId="18" xfId="0" applyFont="1" applyFill="1" applyBorder="1" applyAlignment="1">
      <alignment horizontal="center" wrapText="1"/>
    </xf>
    <xf numFmtId="173" fontId="35" fillId="18" borderId="18" xfId="0" applyNumberFormat="1" applyFont="1" applyFill="1" applyBorder="1" applyAlignment="1">
      <alignment horizontal="center" wrapText="1"/>
    </xf>
    <xf numFmtId="0" fontId="35" fillId="18" borderId="18" xfId="0" applyFont="1" applyFill="1" applyBorder="1" applyAlignment="1">
      <alignment horizontal="center" wrapText="1"/>
    </xf>
    <xf numFmtId="0" fontId="71" fillId="18" borderId="18" xfId="0" applyFont="1" applyFill="1" applyBorder="1" applyAlignment="1">
      <alignment horizontal="center"/>
    </xf>
    <xf numFmtId="173" fontId="71" fillId="18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12" xfId="63" applyFont="1" applyBorder="1">
      <alignment/>
      <protection/>
    </xf>
    <xf numFmtId="0" fontId="23" fillId="0" borderId="17" xfId="63" applyBorder="1" applyAlignment="1">
      <alignment horizontal="center"/>
      <protection/>
    </xf>
    <xf numFmtId="0" fontId="24" fillId="0" borderId="42" xfId="61" applyFont="1" applyBorder="1" applyAlignment="1">
      <alignment horizontal="center"/>
      <protection/>
    </xf>
    <xf numFmtId="0" fontId="24" fillId="0" borderId="36" xfId="60" applyFont="1" applyBorder="1" applyAlignment="1">
      <alignment horizontal="center" vertical="center" wrapText="1"/>
      <protection/>
    </xf>
    <xf numFmtId="0" fontId="24" fillId="0" borderId="31" xfId="60" applyFont="1" applyBorder="1" applyAlignment="1">
      <alignment horizontal="center" vertical="center" wrapText="1"/>
      <protection/>
    </xf>
    <xf numFmtId="0" fontId="24" fillId="0" borderId="20" xfId="60" applyFont="1" applyBorder="1" applyAlignment="1">
      <alignment horizontal="center" vertical="center" wrapText="1"/>
      <protection/>
    </xf>
    <xf numFmtId="0" fontId="24" fillId="0" borderId="54" xfId="61" applyFont="1" applyBorder="1" applyAlignment="1">
      <alignment horizontal="center"/>
      <protection/>
    </xf>
    <xf numFmtId="0" fontId="6" fillId="0" borderId="0" xfId="62" applyFont="1" applyFill="1" applyAlignment="1" applyProtection="1">
      <alignment horizontal="center"/>
      <protection/>
    </xf>
    <xf numFmtId="0" fontId="17" fillId="0" borderId="67" xfId="62" applyFont="1" applyFill="1" applyBorder="1" applyAlignment="1" applyProtection="1">
      <alignment horizontal="left" vertical="center" indent="1"/>
      <protection/>
    </xf>
    <xf numFmtId="0" fontId="17" fillId="0" borderId="28" xfId="62" applyFont="1" applyFill="1" applyBorder="1" applyAlignment="1" applyProtection="1">
      <alignment horizontal="left" vertical="center" indent="1"/>
      <protection/>
    </xf>
    <xf numFmtId="0" fontId="17" fillId="0" borderId="26" xfId="62" applyFont="1" applyFill="1" applyBorder="1" applyAlignment="1" applyProtection="1">
      <alignment horizontal="left" vertical="center" indent="1"/>
      <protection/>
    </xf>
    <xf numFmtId="14" fontId="24" fillId="0" borderId="54" xfId="61" applyNumberFormat="1" applyFont="1" applyBorder="1" applyAlignment="1">
      <alignment horizontal="center"/>
      <protection/>
    </xf>
    <xf numFmtId="172" fontId="5" fillId="0" borderId="32" xfId="58" applyNumberFormat="1" applyFont="1" applyFill="1" applyBorder="1" applyAlignment="1" applyProtection="1">
      <alignment horizontal="center" vertical="center" wrapText="1"/>
      <protection/>
    </xf>
    <xf numFmtId="172" fontId="5" fillId="0" borderId="59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Alignment="1" applyProtection="1">
      <alignment horizontal="center" wrapText="1"/>
      <protection/>
    </xf>
    <xf numFmtId="172" fontId="17" fillId="0" borderId="32" xfId="59" applyNumberFormat="1" applyFont="1" applyFill="1" applyBorder="1" applyAlignment="1" applyProtection="1">
      <alignment horizontal="left" vertical="center"/>
      <protection/>
    </xf>
    <xf numFmtId="172" fontId="6" fillId="0" borderId="0" xfId="59" applyNumberFormat="1" applyFont="1" applyFill="1" applyBorder="1" applyAlignment="1" applyProtection="1">
      <alignment horizontal="center" vertical="center"/>
      <protection/>
    </xf>
    <xf numFmtId="172" fontId="17" fillId="0" borderId="3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72" fontId="5" fillId="0" borderId="74" xfId="58" applyNumberFormat="1" applyFont="1" applyFill="1" applyBorder="1" applyAlignment="1" applyProtection="1">
      <alignment horizontal="center" vertical="center" wrapText="1"/>
      <protection/>
    </xf>
    <xf numFmtId="172" fontId="5" fillId="0" borderId="75" xfId="58" applyNumberFormat="1" applyFont="1" applyFill="1" applyBorder="1" applyAlignment="1" applyProtection="1">
      <alignment horizontal="center" vertical="center" wrapText="1"/>
      <protection/>
    </xf>
    <xf numFmtId="172" fontId="21" fillId="0" borderId="57" xfId="58" applyNumberFormat="1" applyFont="1" applyFill="1" applyBorder="1" applyAlignment="1" applyProtection="1">
      <alignment horizontal="center" vertical="center" wrapText="1"/>
      <protection/>
    </xf>
    <xf numFmtId="172" fontId="5" fillId="0" borderId="61" xfId="58" applyNumberFormat="1" applyFont="1" applyFill="1" applyBorder="1" applyAlignment="1" applyProtection="1">
      <alignment horizontal="center" vertical="center" wrapText="1"/>
      <protection/>
    </xf>
    <xf numFmtId="172" fontId="5" fillId="0" borderId="62" xfId="58" applyNumberFormat="1" applyFont="1" applyFill="1" applyBorder="1" applyAlignment="1" applyProtection="1">
      <alignment horizontal="center" vertical="center" wrapText="1"/>
      <protection/>
    </xf>
    <xf numFmtId="172" fontId="6" fillId="0" borderId="0" xfId="58" applyNumberFormat="1" applyFont="1" applyFill="1" applyAlignment="1" applyProtection="1">
      <alignment horizontal="center" vertical="center" wrapText="1"/>
      <protection/>
    </xf>
    <xf numFmtId="0" fontId="5" fillId="0" borderId="67" xfId="58" applyFont="1" applyFill="1" applyBorder="1" applyAlignment="1" applyProtection="1">
      <alignment horizontal="center" vertical="center" wrapText="1"/>
      <protection/>
    </xf>
    <xf numFmtId="0" fontId="5" fillId="0" borderId="28" xfId="58" applyFont="1" applyFill="1" applyBorder="1" applyAlignment="1" applyProtection="1">
      <alignment horizontal="center" vertical="center" wrapText="1"/>
      <protection/>
    </xf>
    <xf numFmtId="0" fontId="5" fillId="0" borderId="26" xfId="58" applyFont="1" applyFill="1" applyBorder="1" applyAlignment="1" applyProtection="1">
      <alignment horizontal="center" vertical="center" wrapText="1"/>
      <protection/>
    </xf>
    <xf numFmtId="0" fontId="9" fillId="0" borderId="74" xfId="58" applyFont="1" applyFill="1" applyBorder="1" applyAlignment="1" applyProtection="1">
      <alignment horizontal="center" vertical="center" wrapText="1"/>
      <protection/>
    </xf>
    <xf numFmtId="0" fontId="9" fillId="0" borderId="75" xfId="58" applyFont="1" applyFill="1" applyBorder="1" applyAlignment="1" applyProtection="1">
      <alignment horizontal="center" vertical="center" wrapText="1"/>
      <protection/>
    </xf>
    <xf numFmtId="172" fontId="5" fillId="0" borderId="10" xfId="58" applyNumberFormat="1" applyFont="1" applyFill="1" applyBorder="1" applyAlignment="1" applyProtection="1">
      <alignment horizontal="center" vertical="center" wrapText="1"/>
      <protection/>
    </xf>
    <xf numFmtId="172" fontId="5" fillId="0" borderId="28" xfId="58" applyNumberFormat="1" applyFont="1" applyFill="1" applyBorder="1" applyAlignment="1" applyProtection="1">
      <alignment horizontal="center" vertical="center" wrapText="1"/>
      <protection/>
    </xf>
    <xf numFmtId="172" fontId="5" fillId="0" borderId="76" xfId="58" applyNumberFormat="1" applyFont="1" applyFill="1" applyBorder="1" applyAlignment="1" applyProtection="1">
      <alignment horizontal="center" vertical="center" wrapText="1"/>
      <protection/>
    </xf>
    <xf numFmtId="172" fontId="5" fillId="0" borderId="57" xfId="58" applyNumberFormat="1" applyFont="1" applyFill="1" applyBorder="1" applyAlignment="1" applyProtection="1">
      <alignment horizontal="center" vertical="center" wrapText="1"/>
      <protection/>
    </xf>
    <xf numFmtId="172" fontId="5" fillId="0" borderId="58" xfId="58" applyNumberFormat="1" applyFont="1" applyFill="1" applyBorder="1" applyAlignment="1" applyProtection="1">
      <alignment horizontal="center" vertical="center" wrapText="1"/>
      <protection/>
    </xf>
    <xf numFmtId="172" fontId="5" fillId="0" borderId="77" xfId="58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40" fillId="0" borderId="13" xfId="63" applyFont="1" applyBorder="1" applyAlignment="1">
      <alignment horizontal="center"/>
      <protection/>
    </xf>
    <xf numFmtId="0" fontId="40" fillId="0" borderId="16" xfId="63" applyFont="1" applyBorder="1" applyAlignment="1">
      <alignment horizontal="center"/>
      <protection/>
    </xf>
    <xf numFmtId="0" fontId="74" fillId="0" borderId="78" xfId="63" applyFont="1" applyBorder="1" applyAlignment="1">
      <alignment horizontal="center" wrapText="1"/>
      <protection/>
    </xf>
    <xf numFmtId="0" fontId="74" fillId="0" borderId="79" xfId="63" applyFont="1" applyBorder="1" applyAlignment="1">
      <alignment horizontal="center" wrapText="1"/>
      <protection/>
    </xf>
    <xf numFmtId="0" fontId="74" fillId="0" borderId="80" xfId="63" applyFont="1" applyBorder="1" applyAlignment="1">
      <alignment horizontal="center" wrapText="1"/>
      <protection/>
    </xf>
    <xf numFmtId="0" fontId="23" fillId="0" borderId="81" xfId="63" applyFont="1" applyFill="1" applyBorder="1" applyAlignment="1">
      <alignment horizontal="left"/>
      <protection/>
    </xf>
    <xf numFmtId="0" fontId="23" fillId="0" borderId="64" xfId="63" applyFill="1" applyBorder="1" applyAlignment="1">
      <alignment horizontal="left"/>
      <protection/>
    </xf>
    <xf numFmtId="0" fontId="23" fillId="0" borderId="65" xfId="63" applyFill="1" applyBorder="1" applyAlignment="1">
      <alignment horizontal="left"/>
      <protection/>
    </xf>
    <xf numFmtId="3" fontId="24" fillId="9" borderId="81" xfId="63" applyNumberFormat="1" applyFont="1" applyFill="1" applyBorder="1" applyAlignment="1">
      <alignment horizontal="right"/>
      <protection/>
    </xf>
    <xf numFmtId="3" fontId="24" fillId="9" borderId="65" xfId="63" applyNumberFormat="1" applyFont="1" applyFill="1" applyBorder="1" applyAlignment="1">
      <alignment horizontal="right"/>
      <protection/>
    </xf>
    <xf numFmtId="0" fontId="23" fillId="0" borderId="78" xfId="63" applyFont="1" applyFill="1" applyBorder="1" applyAlignment="1">
      <alignment horizontal="center"/>
      <protection/>
    </xf>
    <xf numFmtId="0" fontId="23" fillId="0" borderId="79" xfId="63" applyFill="1" applyBorder="1" applyAlignment="1">
      <alignment horizontal="center"/>
      <protection/>
    </xf>
    <xf numFmtId="0" fontId="23" fillId="0" borderId="80" xfId="63" applyFill="1" applyBorder="1" applyAlignment="1">
      <alignment horizontal="center"/>
      <protection/>
    </xf>
    <xf numFmtId="0" fontId="23" fillId="0" borderId="18" xfId="63" applyFont="1" applyBorder="1" applyAlignment="1">
      <alignment horizontal="left"/>
      <protection/>
    </xf>
    <xf numFmtId="0" fontId="23" fillId="0" borderId="18" xfId="63" applyBorder="1" applyAlignment="1">
      <alignment horizontal="left"/>
      <protection/>
    </xf>
    <xf numFmtId="3" fontId="24" fillId="9" borderId="18" xfId="63" applyNumberFormat="1" applyFont="1" applyFill="1" applyBorder="1" applyAlignment="1">
      <alignment horizontal="right"/>
      <protection/>
    </xf>
    <xf numFmtId="0" fontId="23" fillId="0" borderId="18" xfId="63" applyFont="1" applyBorder="1" applyAlignment="1">
      <alignment horizontal="center"/>
      <protection/>
    </xf>
    <xf numFmtId="0" fontId="23" fillId="0" borderId="18" xfId="63" applyBorder="1" applyAlignment="1">
      <alignment horizontal="center"/>
      <protection/>
    </xf>
    <xf numFmtId="0" fontId="23" fillId="0" borderId="19" xfId="63" applyBorder="1" applyAlignment="1">
      <alignment horizontal="center"/>
      <protection/>
    </xf>
    <xf numFmtId="0" fontId="23" fillId="0" borderId="78" xfId="63" applyFont="1" applyFill="1" applyBorder="1" applyAlignment="1">
      <alignment horizontal="left"/>
      <protection/>
    </xf>
    <xf numFmtId="0" fontId="23" fillId="0" borderId="79" xfId="63" applyFill="1" applyBorder="1" applyAlignment="1">
      <alignment horizontal="left"/>
      <protection/>
    </xf>
    <xf numFmtId="0" fontId="23" fillId="0" borderId="82" xfId="63" applyFill="1" applyBorder="1" applyAlignment="1">
      <alignment horizontal="left"/>
      <protection/>
    </xf>
    <xf numFmtId="0" fontId="23" fillId="0" borderId="18" xfId="63" applyFont="1" applyFill="1" applyBorder="1" applyAlignment="1">
      <alignment horizontal="center"/>
      <protection/>
    </xf>
    <xf numFmtId="0" fontId="23" fillId="0" borderId="18" xfId="63" applyFill="1" applyBorder="1" applyAlignment="1">
      <alignment horizontal="center"/>
      <protection/>
    </xf>
    <xf numFmtId="0" fontId="23" fillId="0" borderId="19" xfId="63" applyFill="1" applyBorder="1" applyAlignment="1">
      <alignment horizontal="center"/>
      <protection/>
    </xf>
    <xf numFmtId="0" fontId="23" fillId="0" borderId="78" xfId="63" applyFont="1" applyFill="1" applyBorder="1" applyAlignment="1">
      <alignment horizontal="center" wrapText="1"/>
      <protection/>
    </xf>
    <xf numFmtId="0" fontId="23" fillId="0" borderId="79" xfId="63" applyFill="1" applyBorder="1" applyAlignment="1">
      <alignment horizontal="center" wrapText="1"/>
      <protection/>
    </xf>
    <xf numFmtId="0" fontId="23" fillId="0" borderId="80" xfId="63" applyFill="1" applyBorder="1" applyAlignment="1">
      <alignment horizontal="center" wrapText="1"/>
      <protection/>
    </xf>
    <xf numFmtId="0" fontId="23" fillId="0" borderId="18" xfId="63" applyFont="1" applyFill="1" applyBorder="1" applyAlignment="1">
      <alignment horizontal="center"/>
      <protection/>
    </xf>
    <xf numFmtId="3" fontId="42" fillId="0" borderId="0" xfId="63" applyNumberFormat="1" applyFont="1" applyBorder="1" applyAlignment="1">
      <alignment horizontal="right"/>
      <protection/>
    </xf>
    <xf numFmtId="0" fontId="23" fillId="0" borderId="18" xfId="63" applyFont="1" applyFill="1" applyBorder="1" applyAlignment="1">
      <alignment horizontal="left"/>
      <protection/>
    </xf>
    <xf numFmtId="0" fontId="23" fillId="0" borderId="18" xfId="63" applyFill="1" applyBorder="1" applyAlignment="1">
      <alignment horizontal="left"/>
      <protection/>
    </xf>
    <xf numFmtId="0" fontId="23" fillId="0" borderId="78" xfId="63" applyFont="1" applyFill="1" applyBorder="1" applyAlignment="1">
      <alignment horizontal="left" wrapText="1"/>
      <protection/>
    </xf>
    <xf numFmtId="0" fontId="23" fillId="0" borderId="79" xfId="63" applyFill="1" applyBorder="1" applyAlignment="1">
      <alignment horizontal="left" wrapText="1"/>
      <protection/>
    </xf>
    <xf numFmtId="0" fontId="23" fillId="0" borderId="82" xfId="63" applyFill="1" applyBorder="1" applyAlignment="1">
      <alignment horizontal="left" wrapText="1"/>
      <protection/>
    </xf>
    <xf numFmtId="0" fontId="73" fillId="0" borderId="0" xfId="63" applyFont="1" applyAlignment="1">
      <alignment horizontal="center"/>
      <protection/>
    </xf>
    <xf numFmtId="0" fontId="36" fillId="0" borderId="0" xfId="63" applyFont="1" applyAlignment="1">
      <alignment horizontal="center"/>
      <protection/>
    </xf>
    <xf numFmtId="0" fontId="37" fillId="0" borderId="0" xfId="63" applyFont="1" applyAlignment="1">
      <alignment horizontal="center"/>
      <protection/>
    </xf>
    <xf numFmtId="0" fontId="38" fillId="0" borderId="0" xfId="0" applyFont="1" applyAlignment="1">
      <alignment/>
    </xf>
    <xf numFmtId="0" fontId="38" fillId="0" borderId="83" xfId="0" applyFont="1" applyBorder="1" applyAlignment="1">
      <alignment/>
    </xf>
    <xf numFmtId="0" fontId="48" fillId="0" borderId="84" xfId="63" applyFont="1" applyBorder="1" applyAlignment="1">
      <alignment horizontal="right"/>
      <protection/>
    </xf>
    <xf numFmtId="0" fontId="48" fillId="0" borderId="83" xfId="63" applyFont="1" applyBorder="1" applyAlignment="1">
      <alignment horizontal="right"/>
      <protection/>
    </xf>
    <xf numFmtId="0" fontId="48" fillId="0" borderId="85" xfId="63" applyFont="1" applyBorder="1" applyAlignment="1">
      <alignment horizontal="right"/>
      <protection/>
    </xf>
    <xf numFmtId="3" fontId="42" fillId="0" borderId="86" xfId="63" applyNumberFormat="1" applyFont="1" applyBorder="1" applyAlignment="1">
      <alignment horizontal="right"/>
      <protection/>
    </xf>
    <xf numFmtId="3" fontId="42" fillId="0" borderId="85" xfId="63" applyNumberFormat="1" applyFont="1" applyBorder="1" applyAlignment="1">
      <alignment horizontal="right"/>
      <protection/>
    </xf>
    <xf numFmtId="0" fontId="23" fillId="0" borderId="83" xfId="63" applyBorder="1" applyAlignment="1">
      <alignment horizontal="center"/>
      <protection/>
    </xf>
    <xf numFmtId="0" fontId="23" fillId="0" borderId="87" xfId="63" applyBorder="1" applyAlignment="1">
      <alignment horizontal="center"/>
      <protection/>
    </xf>
    <xf numFmtId="0" fontId="23" fillId="0" borderId="78" xfId="63" applyFont="1" applyBorder="1" applyAlignment="1">
      <alignment horizontal="left" wrapText="1"/>
      <protection/>
    </xf>
    <xf numFmtId="0" fontId="23" fillId="0" borderId="79" xfId="63" applyFont="1" applyBorder="1" applyAlignment="1">
      <alignment horizontal="left" wrapText="1"/>
      <protection/>
    </xf>
    <xf numFmtId="0" fontId="23" fillId="0" borderId="82" xfId="63" applyFont="1" applyBorder="1" applyAlignment="1">
      <alignment horizontal="left" wrapText="1"/>
      <protection/>
    </xf>
    <xf numFmtId="3" fontId="24" fillId="9" borderId="78" xfId="63" applyNumberFormat="1" applyFont="1" applyFill="1" applyBorder="1" applyAlignment="1">
      <alignment horizontal="right"/>
      <protection/>
    </xf>
    <xf numFmtId="3" fontId="24" fillId="9" borderId="82" xfId="63" applyNumberFormat="1" applyFont="1" applyFill="1" applyBorder="1" applyAlignment="1">
      <alignment horizontal="right"/>
      <protection/>
    </xf>
    <xf numFmtId="0" fontId="23" fillId="0" borderId="78" xfId="63" applyFont="1" applyBorder="1" applyAlignment="1">
      <alignment horizontal="left"/>
      <protection/>
    </xf>
    <xf numFmtId="0" fontId="23" fillId="0" borderId="79" xfId="63" applyBorder="1" applyAlignment="1">
      <alignment horizontal="left"/>
      <protection/>
    </xf>
    <xf numFmtId="0" fontId="23" fillId="0" borderId="82" xfId="63" applyBorder="1" applyAlignment="1">
      <alignment horizontal="left"/>
      <protection/>
    </xf>
    <xf numFmtId="0" fontId="23" fillId="0" borderId="82" xfId="63" applyBorder="1" applyAlignment="1">
      <alignment horizontal="center"/>
      <protection/>
    </xf>
    <xf numFmtId="0" fontId="40" fillId="0" borderId="13" xfId="63" applyFont="1" applyBorder="1" applyAlignment="1">
      <alignment horizontal="center"/>
      <protection/>
    </xf>
    <xf numFmtId="0" fontId="40" fillId="0" borderId="16" xfId="63" applyFont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35" fillId="18" borderId="63" xfId="0" applyFont="1" applyFill="1" applyBorder="1" applyAlignment="1">
      <alignment horizontal="center" vertical="center" wrapText="1"/>
    </xf>
    <xf numFmtId="0" fontId="35" fillId="18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34" fillId="0" borderId="0" xfId="63" applyFont="1" applyAlignment="1">
      <alignment horizontal="center"/>
      <protection/>
    </xf>
    <xf numFmtId="0" fontId="47" fillId="0" borderId="0" xfId="0" applyFont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10" xfId="63" applyFont="1" applyBorder="1" applyAlignment="1">
      <alignment horizontal="right"/>
      <protection/>
    </xf>
    <xf numFmtId="0" fontId="48" fillId="0" borderId="28" xfId="63" applyFont="1" applyBorder="1" applyAlignment="1">
      <alignment horizontal="right"/>
      <protection/>
    </xf>
    <xf numFmtId="0" fontId="48" fillId="0" borderId="27" xfId="63" applyFont="1" applyBorder="1" applyAlignment="1">
      <alignment horizontal="right"/>
      <protection/>
    </xf>
    <xf numFmtId="3" fontId="42" fillId="0" borderId="67" xfId="63" applyNumberFormat="1" applyFont="1" applyBorder="1" applyAlignment="1">
      <alignment horizontal="right"/>
      <protection/>
    </xf>
    <xf numFmtId="3" fontId="42" fillId="0" borderId="27" xfId="63" applyNumberFormat="1" applyFont="1" applyBorder="1" applyAlignment="1">
      <alignment horizontal="right"/>
      <protection/>
    </xf>
    <xf numFmtId="0" fontId="23" fillId="0" borderId="28" xfId="63" applyBorder="1" applyAlignment="1">
      <alignment horizontal="center"/>
      <protection/>
    </xf>
    <xf numFmtId="0" fontId="23" fillId="0" borderId="26" xfId="63" applyBorder="1" applyAlignment="1">
      <alignment horizontal="center"/>
      <protection/>
    </xf>
    <xf numFmtId="0" fontId="23" fillId="0" borderId="47" xfId="63" applyFont="1" applyBorder="1" applyAlignment="1">
      <alignment horizontal="left"/>
      <protection/>
    </xf>
    <xf numFmtId="0" fontId="23" fillId="0" borderId="54" xfId="63" applyBorder="1" applyAlignment="1">
      <alignment horizontal="left"/>
      <protection/>
    </xf>
    <xf numFmtId="0" fontId="23" fillId="0" borderId="42" xfId="63" applyBorder="1" applyAlignment="1">
      <alignment horizontal="left"/>
      <protection/>
    </xf>
    <xf numFmtId="3" fontId="24" fillId="9" borderId="47" xfId="63" applyNumberFormat="1" applyFont="1" applyFill="1" applyBorder="1" applyAlignment="1">
      <alignment horizontal="right"/>
      <protection/>
    </xf>
    <xf numFmtId="3" fontId="24" fillId="9" borderId="42" xfId="63" applyNumberFormat="1" applyFont="1" applyFill="1" applyBorder="1" applyAlignment="1">
      <alignment horizontal="right"/>
      <protection/>
    </xf>
    <xf numFmtId="0" fontId="23" fillId="0" borderId="42" xfId="63" applyBorder="1" applyAlignment="1">
      <alignment horizontal="center"/>
      <protection/>
    </xf>
    <xf numFmtId="0" fontId="23" fillId="0" borderId="18" xfId="63" applyBorder="1" applyAlignment="1">
      <alignment horizontal="center"/>
      <protection/>
    </xf>
    <xf numFmtId="0" fontId="23" fillId="0" borderId="19" xfId="63" applyBorder="1" applyAlignment="1">
      <alignment horizontal="center"/>
      <protection/>
    </xf>
    <xf numFmtId="0" fontId="23" fillId="0" borderId="86" xfId="63" applyFont="1" applyBorder="1" applyAlignment="1">
      <alignment horizontal="left"/>
      <protection/>
    </xf>
    <xf numFmtId="0" fontId="23" fillId="0" borderId="32" xfId="63" applyBorder="1" applyAlignment="1">
      <alignment horizontal="left"/>
      <protection/>
    </xf>
    <xf numFmtId="0" fontId="23" fillId="0" borderId="85" xfId="63" applyBorder="1" applyAlignment="1">
      <alignment horizontal="left"/>
      <protection/>
    </xf>
    <xf numFmtId="3" fontId="24" fillId="9" borderId="89" xfId="63" applyNumberFormat="1" applyFont="1" applyFill="1" applyBorder="1" applyAlignment="1">
      <alignment horizontal="right"/>
      <protection/>
    </xf>
    <xf numFmtId="3" fontId="24" fillId="9" borderId="90" xfId="63" applyNumberFormat="1" applyFont="1" applyFill="1" applyBorder="1" applyAlignment="1">
      <alignment horizontal="right"/>
      <protection/>
    </xf>
    <xf numFmtId="0" fontId="23" fillId="0" borderId="85" xfId="63" applyFont="1" applyBorder="1" applyAlignment="1">
      <alignment horizontal="center"/>
      <protection/>
    </xf>
    <xf numFmtId="0" fontId="23" fillId="0" borderId="24" xfId="63" applyBorder="1" applyAlignment="1">
      <alignment horizontal="center"/>
      <protection/>
    </xf>
    <xf numFmtId="0" fontId="23" fillId="0" borderId="91" xfId="63" applyBorder="1" applyAlignment="1">
      <alignment horizontal="center"/>
      <protection/>
    </xf>
    <xf numFmtId="0" fontId="23" fillId="0" borderId="18" xfId="63" applyFont="1" applyBorder="1" applyAlignment="1">
      <alignment horizontal="left"/>
      <protection/>
    </xf>
    <xf numFmtId="0" fontId="23" fillId="0" borderId="18" xfId="63" applyBorder="1" applyAlignment="1">
      <alignment horizontal="left"/>
      <protection/>
    </xf>
    <xf numFmtId="3" fontId="24" fillId="9" borderId="18" xfId="63" applyNumberFormat="1" applyFont="1" applyFill="1" applyBorder="1" applyAlignment="1">
      <alignment horizontal="right"/>
      <protection/>
    </xf>
    <xf numFmtId="0" fontId="23" fillId="0" borderId="18" xfId="63" applyFont="1" applyBorder="1" applyAlignment="1">
      <alignment horizontal="center"/>
      <protection/>
    </xf>
    <xf numFmtId="0" fontId="23" fillId="0" borderId="47" xfId="63" applyFont="1" applyFill="1" applyBorder="1" applyAlignment="1">
      <alignment horizontal="center" wrapText="1"/>
      <protection/>
    </xf>
    <xf numFmtId="0" fontId="23" fillId="0" borderId="54" xfId="63" applyFill="1" applyBorder="1" applyAlignment="1">
      <alignment horizontal="center" wrapText="1"/>
      <protection/>
    </xf>
    <xf numFmtId="0" fontId="23" fillId="0" borderId="29" xfId="63" applyFill="1" applyBorder="1" applyAlignment="1">
      <alignment horizontal="center" wrapText="1"/>
      <protection/>
    </xf>
    <xf numFmtId="0" fontId="7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63" xfId="0" applyFont="1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29" fillId="0" borderId="41" xfId="0" applyFont="1" applyBorder="1" applyAlignment="1">
      <alignment horizontal="center" wrapText="1"/>
    </xf>
    <xf numFmtId="0" fontId="52" fillId="0" borderId="88" xfId="0" applyFont="1" applyBorder="1" applyAlignment="1">
      <alignment horizontal="center" wrapText="1"/>
    </xf>
    <xf numFmtId="0" fontId="52" fillId="0" borderId="93" xfId="0" applyFont="1" applyBorder="1" applyAlignment="1">
      <alignment horizont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_KVRENMUNKA" xfId="59"/>
    <cellStyle name="Normál_Létszám(15. tábla) 2" xfId="60"/>
    <cellStyle name="Normál_Létszámtábla. (2) 2" xfId="61"/>
    <cellStyle name="Normál_SEGEDLETEK" xfId="62"/>
    <cellStyle name="Normál_VÖT Költségvetés 2014.év terv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T&#225;rsul&#225;s\KVIHA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 "/>
      <sheetName val="4. sz. mell "/>
      <sheetName val="5. sz. mell.  "/>
      <sheetName val="6. sz. mell."/>
      <sheetName val="7. sz. mell."/>
      <sheetName val="8. sz. mell. "/>
      <sheetName val="9. sz. mell"/>
      <sheetName val="10. sz. mell"/>
      <sheetName val="11.sz.mell"/>
      <sheetName val="1. sz tájékoztató tábla"/>
      <sheetName val="2.sz tájékoztató t."/>
      <sheetName val="3. sz tájékoztató k"/>
      <sheetName val="4. sz. tájékoztató k."/>
      <sheetName val="5. sz tájékoztató k."/>
    </sheetNames>
    <sheetDataSet>
      <sheetData sheetId="0">
        <row r="3">
          <cell r="C3" t="str">
            <v>2016.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M129"/>
  <sheetViews>
    <sheetView view="pageBreakPreview" zoomScaleNormal="120" zoomScaleSheetLayoutView="100" zoomScalePageLayoutView="0" workbookViewId="0" topLeftCell="A89">
      <selection activeCell="N18" sqref="N18"/>
    </sheetView>
  </sheetViews>
  <sheetFormatPr defaultColWidth="9.140625" defaultRowHeight="15"/>
  <cols>
    <col min="1" max="1" width="8.140625" style="129" customWidth="1"/>
    <col min="2" max="2" width="78.57421875" style="129" customWidth="1"/>
    <col min="3" max="3" width="18.57421875" style="130" customWidth="1"/>
    <col min="4" max="7" width="18.57421875" style="130" hidden="1" customWidth="1"/>
    <col min="8" max="8" width="7.7109375" style="70" customWidth="1"/>
    <col min="9" max="16384" width="9.140625" style="70" customWidth="1"/>
  </cols>
  <sheetData>
    <row r="3" spans="1:7" ht="15.75" customHeight="1">
      <c r="A3" s="485" t="s">
        <v>108</v>
      </c>
      <c r="B3" s="485"/>
      <c r="C3" s="485"/>
      <c r="D3" s="224"/>
      <c r="E3" s="224"/>
      <c r="F3" s="224"/>
      <c r="G3" s="224"/>
    </row>
    <row r="4" spans="1:7" ht="15.75" customHeight="1" thickBot="1">
      <c r="A4" s="484" t="s">
        <v>109</v>
      </c>
      <c r="B4" s="484"/>
      <c r="C4" s="71" t="s">
        <v>110</v>
      </c>
      <c r="D4" s="71" t="s">
        <v>110</v>
      </c>
      <c r="E4" s="71" t="s">
        <v>110</v>
      </c>
      <c r="F4" s="71" t="s">
        <v>110</v>
      </c>
      <c r="G4" s="71" t="s">
        <v>110</v>
      </c>
    </row>
    <row r="5" spans="1:7" ht="37.5" customHeight="1" thickBot="1">
      <c r="A5" s="72" t="s">
        <v>111</v>
      </c>
      <c r="B5" s="73" t="s">
        <v>112</v>
      </c>
      <c r="C5" s="74" t="s">
        <v>368</v>
      </c>
      <c r="D5" s="74" t="s">
        <v>351</v>
      </c>
      <c r="E5" s="74" t="s">
        <v>352</v>
      </c>
      <c r="F5" s="74" t="s">
        <v>353</v>
      </c>
      <c r="G5" s="74" t="s">
        <v>352</v>
      </c>
    </row>
    <row r="6" spans="1:7" s="78" customFormat="1" ht="12" customHeight="1" thickBot="1">
      <c r="A6" s="75">
        <v>1</v>
      </c>
      <c r="B6" s="76">
        <v>2</v>
      </c>
      <c r="C6" s="77">
        <v>3</v>
      </c>
      <c r="D6" s="77">
        <v>3</v>
      </c>
      <c r="E6" s="77">
        <v>3</v>
      </c>
      <c r="F6" s="77">
        <v>3</v>
      </c>
      <c r="G6" s="77">
        <v>3</v>
      </c>
    </row>
    <row r="7" spans="1:7" s="81" customFormat="1" ht="12" customHeight="1" thickBot="1">
      <c r="A7" s="79" t="s">
        <v>5</v>
      </c>
      <c r="B7" s="80" t="s">
        <v>363</v>
      </c>
      <c r="C7" s="59"/>
      <c r="D7" s="59" t="e">
        <f>+#REF!+#REF!+#REF!+#REF!+#REF!+#REF!</f>
        <v>#REF!</v>
      </c>
      <c r="E7" s="59" t="e">
        <f>+#REF!+#REF!+#REF!+#REF!+#REF!+#REF!</f>
        <v>#REF!</v>
      </c>
      <c r="F7" s="59" t="e">
        <f>+#REF!+#REF!+#REF!+#REF!+#REF!+#REF!</f>
        <v>#REF!</v>
      </c>
      <c r="G7" s="59" t="e">
        <f>+#REF!+#REF!+#REF!+#REF!+#REF!+#REF!</f>
        <v>#REF!</v>
      </c>
    </row>
    <row r="8" spans="1:7" s="81" customFormat="1" ht="12" customHeight="1" thickBot="1">
      <c r="A8" s="79" t="s">
        <v>11</v>
      </c>
      <c r="B8" s="90" t="s">
        <v>113</v>
      </c>
      <c r="C8" s="59">
        <f>+C9+C10+C11+C12+C13</f>
        <v>106815</v>
      </c>
      <c r="D8" s="59">
        <f>+D9+D10+D11+D12+D13</f>
        <v>0</v>
      </c>
      <c r="E8" s="59">
        <f>+E9+E10+E11+E12+E13</f>
        <v>0</v>
      </c>
      <c r="F8" s="59">
        <f>+F9+F10+F11+F12+F13</f>
        <v>0</v>
      </c>
      <c r="G8" s="59">
        <f>+G9+G10+G11+G12+G13</f>
        <v>0</v>
      </c>
    </row>
    <row r="9" spans="1:7" s="81" customFormat="1" ht="12" customHeight="1">
      <c r="A9" s="82" t="s">
        <v>13</v>
      </c>
      <c r="B9" s="83" t="s">
        <v>14</v>
      </c>
      <c r="C9" s="84">
        <f>'1.2.sz.mell.'!C9+'1.3.sz.mell.'!C9+'1.4.sz.mell.'!C9</f>
        <v>0</v>
      </c>
      <c r="D9" s="84">
        <f>'1.2.sz.mell.'!H9+'1.3.sz.mell.'!H9+'1.4.sz.mell.'!H9</f>
        <v>0</v>
      </c>
      <c r="E9" s="84">
        <f>'1.2.sz.mell.'!I9+'1.3.sz.mell.'!I9+'1.4.sz.mell.'!I9</f>
        <v>0</v>
      </c>
      <c r="F9" s="84">
        <f>'1.2.sz.mell.'!J9+'1.3.sz.mell.'!J9+'1.4.sz.mell.'!J9</f>
        <v>0</v>
      </c>
      <c r="G9" s="84">
        <f>'1.2.sz.mell.'!K9+'1.3.sz.mell.'!K9+'1.4.sz.mell.'!K9</f>
        <v>0</v>
      </c>
    </row>
    <row r="10" spans="1:7" s="81" customFormat="1" ht="12" customHeight="1">
      <c r="A10" s="85" t="s">
        <v>15</v>
      </c>
      <c r="B10" s="86" t="s">
        <v>114</v>
      </c>
      <c r="C10" s="87">
        <f>'1.2.sz.mell.'!C10+'1.3.sz.mell.'!C10+'1.4.sz.mell.'!C10</f>
        <v>0</v>
      </c>
      <c r="D10" s="87">
        <f>'1.2.sz.mell.'!H10+'1.3.sz.mell.'!H10+'1.4.sz.mell.'!H10</f>
        <v>0</v>
      </c>
      <c r="E10" s="87">
        <f>'1.2.sz.mell.'!I10+'1.3.sz.mell.'!I10+'1.4.sz.mell.'!I10</f>
        <v>0</v>
      </c>
      <c r="F10" s="87">
        <f>'1.2.sz.mell.'!J10+'1.3.sz.mell.'!J10+'1.4.sz.mell.'!J10</f>
        <v>0</v>
      </c>
      <c r="G10" s="87">
        <f>'1.2.sz.mell.'!K10+'1.3.sz.mell.'!K10+'1.4.sz.mell.'!K10</f>
        <v>0</v>
      </c>
    </row>
    <row r="11" spans="1:7" s="81" customFormat="1" ht="12" customHeight="1">
      <c r="A11" s="85" t="s">
        <v>17</v>
      </c>
      <c r="B11" s="86" t="s">
        <v>115</v>
      </c>
      <c r="C11" s="87">
        <f>'1.2.sz.mell.'!C11+'1.3.sz.mell.'!C11+'1.4.sz.mell.'!C11</f>
        <v>0</v>
      </c>
      <c r="D11" s="87">
        <f>'1.2.sz.mell.'!H11+'1.3.sz.mell.'!H11+'1.4.sz.mell.'!H11</f>
        <v>0</v>
      </c>
      <c r="E11" s="87">
        <f>'1.2.sz.mell.'!I11+'1.3.sz.mell.'!I11+'1.4.sz.mell.'!I11</f>
        <v>0</v>
      </c>
      <c r="F11" s="87">
        <f>'1.2.sz.mell.'!J11+'1.3.sz.mell.'!J11+'1.4.sz.mell.'!J11</f>
        <v>0</v>
      </c>
      <c r="G11" s="87">
        <f>'1.2.sz.mell.'!K11+'1.3.sz.mell.'!K11+'1.4.sz.mell.'!K11</f>
        <v>0</v>
      </c>
    </row>
    <row r="12" spans="1:7" s="81" customFormat="1" ht="12" customHeight="1">
      <c r="A12" s="85" t="s">
        <v>19</v>
      </c>
      <c r="B12" s="86" t="s">
        <v>116</v>
      </c>
      <c r="C12" s="87">
        <f>'1.2.sz.mell.'!C12+'1.3.sz.mell.'!C12+'1.4.sz.mell.'!C12</f>
        <v>0</v>
      </c>
      <c r="D12" s="87">
        <f>'1.2.sz.mell.'!H12+'1.3.sz.mell.'!H12+'1.4.sz.mell.'!H12</f>
        <v>0</v>
      </c>
      <c r="E12" s="87">
        <f>'1.2.sz.mell.'!I12+'1.3.sz.mell.'!I12+'1.4.sz.mell.'!I12</f>
        <v>0</v>
      </c>
      <c r="F12" s="87">
        <f>'1.2.sz.mell.'!J12+'1.3.sz.mell.'!J12+'1.4.sz.mell.'!J12</f>
        <v>0</v>
      </c>
      <c r="G12" s="87">
        <f>'1.2.sz.mell.'!K12+'1.3.sz.mell.'!K12+'1.4.sz.mell.'!K12</f>
        <v>0</v>
      </c>
    </row>
    <row r="13" spans="1:7" s="81" customFormat="1" ht="12" customHeight="1">
      <c r="A13" s="85" t="s">
        <v>117</v>
      </c>
      <c r="B13" s="86" t="s">
        <v>118</v>
      </c>
      <c r="C13" s="87">
        <f>'1.2.sz.mell.'!C13+'1.3.sz.mell.'!C13+'1.4.sz.mell.'!C13</f>
        <v>106815</v>
      </c>
      <c r="D13" s="87">
        <f>'1.2.sz.mell.'!H13+'1.3.sz.mell.'!H13+'1.4.sz.mell.'!H13</f>
        <v>0</v>
      </c>
      <c r="E13" s="87">
        <f>'1.2.sz.mell.'!I13+'1.3.sz.mell.'!I13+'1.4.sz.mell.'!I13</f>
        <v>0</v>
      </c>
      <c r="F13" s="87">
        <f>'1.2.sz.mell.'!J13+'1.3.sz.mell.'!J13+'1.4.sz.mell.'!J13</f>
        <v>0</v>
      </c>
      <c r="G13" s="87">
        <f>'1.2.sz.mell.'!K13+'1.3.sz.mell.'!K13+'1.4.sz.mell.'!K13</f>
        <v>0</v>
      </c>
    </row>
    <row r="14" spans="1:7" s="81" customFormat="1" ht="12" customHeight="1" thickBot="1">
      <c r="A14" s="88" t="s">
        <v>119</v>
      </c>
      <c r="B14" s="89" t="s">
        <v>120</v>
      </c>
      <c r="C14" s="91">
        <f>'1.2.sz.mell.'!C14+'1.3.sz.mell.'!C14+'1.4.sz.mell.'!C14</f>
        <v>0</v>
      </c>
      <c r="D14" s="91">
        <f>'1.2.sz.mell.'!H14+'1.3.sz.mell.'!H14+'1.4.sz.mell.'!H14</f>
        <v>0</v>
      </c>
      <c r="E14" s="91">
        <f>'1.2.sz.mell.'!I14+'1.3.sz.mell.'!I14+'1.4.sz.mell.'!I14</f>
        <v>0</v>
      </c>
      <c r="F14" s="91">
        <f>'1.2.sz.mell.'!J14+'1.3.sz.mell.'!J14+'1.4.sz.mell.'!J14</f>
        <v>0</v>
      </c>
      <c r="G14" s="91">
        <f>'1.2.sz.mell.'!K14+'1.3.sz.mell.'!K14+'1.4.sz.mell.'!K14</f>
        <v>0</v>
      </c>
    </row>
    <row r="15" spans="1:7" s="81" customFormat="1" ht="12" customHeight="1" thickBot="1">
      <c r="A15" s="79" t="s">
        <v>21</v>
      </c>
      <c r="B15" s="80" t="s">
        <v>121</v>
      </c>
      <c r="C15" s="59">
        <f>+C16+C17+C18+C19+C20</f>
        <v>0</v>
      </c>
      <c r="D15" s="59">
        <f>+D16+D17+D18+D19+D20</f>
        <v>0</v>
      </c>
      <c r="E15" s="59">
        <f>+E16+E17+E18+E19+E20</f>
        <v>0</v>
      </c>
      <c r="F15" s="59">
        <f>+F16+F17+F18+F19+F20</f>
        <v>0</v>
      </c>
      <c r="G15" s="59">
        <f>+G16+G17+G18+G19+G20</f>
        <v>0</v>
      </c>
    </row>
    <row r="16" spans="1:7" s="81" customFormat="1" ht="12" customHeight="1">
      <c r="A16" s="82" t="s">
        <v>122</v>
      </c>
      <c r="B16" s="83" t="s">
        <v>123</v>
      </c>
      <c r="C16" s="84">
        <f>'1.2.sz.mell.'!C16+'1.3.sz.mell.'!C16+'1.4.sz.mell.'!C16</f>
        <v>0</v>
      </c>
      <c r="D16" s="84">
        <f>'1.2.sz.mell.'!H16+'1.3.sz.mell.'!H16+'1.4.sz.mell.'!H16</f>
        <v>0</v>
      </c>
      <c r="E16" s="84">
        <f>'1.2.sz.mell.'!I16+'1.3.sz.mell.'!I16+'1.4.sz.mell.'!I16</f>
        <v>0</v>
      </c>
      <c r="F16" s="84">
        <f>'1.2.sz.mell.'!J16+'1.3.sz.mell.'!J16+'1.4.sz.mell.'!J16</f>
        <v>0</v>
      </c>
      <c r="G16" s="84">
        <f>'1.2.sz.mell.'!K16+'1.3.sz.mell.'!K16+'1.4.sz.mell.'!K16</f>
        <v>0</v>
      </c>
    </row>
    <row r="17" spans="1:7" s="81" customFormat="1" ht="12" customHeight="1">
      <c r="A17" s="85" t="s">
        <v>124</v>
      </c>
      <c r="B17" s="86" t="s">
        <v>125</v>
      </c>
      <c r="C17" s="87">
        <f>'1.2.sz.mell.'!C17+'1.3.sz.mell.'!C17+'1.4.sz.mell.'!C17</f>
        <v>0</v>
      </c>
      <c r="D17" s="87">
        <f>'1.2.sz.mell.'!H17+'1.3.sz.mell.'!H17+'1.4.sz.mell.'!H17</f>
        <v>0</v>
      </c>
      <c r="E17" s="87">
        <f>'1.2.sz.mell.'!I17+'1.3.sz.mell.'!I17+'1.4.sz.mell.'!I17</f>
        <v>0</v>
      </c>
      <c r="F17" s="87">
        <f>'1.2.sz.mell.'!J17+'1.3.sz.mell.'!J17+'1.4.sz.mell.'!J17</f>
        <v>0</v>
      </c>
      <c r="G17" s="87">
        <f>'1.2.sz.mell.'!K17+'1.3.sz.mell.'!K17+'1.4.sz.mell.'!K17</f>
        <v>0</v>
      </c>
    </row>
    <row r="18" spans="1:7" s="81" customFormat="1" ht="12" customHeight="1">
      <c r="A18" s="85" t="s">
        <v>126</v>
      </c>
      <c r="B18" s="86" t="s">
        <v>127</v>
      </c>
      <c r="C18" s="87">
        <f>'1.2.sz.mell.'!C18+'1.3.sz.mell.'!C18+'1.4.sz.mell.'!C18</f>
        <v>0</v>
      </c>
      <c r="D18" s="87">
        <f>'1.2.sz.mell.'!H18+'1.3.sz.mell.'!H18+'1.4.sz.mell.'!H18</f>
        <v>0</v>
      </c>
      <c r="E18" s="87">
        <f>'1.2.sz.mell.'!I18+'1.3.sz.mell.'!I18+'1.4.sz.mell.'!I18</f>
        <v>0</v>
      </c>
      <c r="F18" s="87">
        <f>'1.2.sz.mell.'!J18+'1.3.sz.mell.'!J18+'1.4.sz.mell.'!J18</f>
        <v>0</v>
      </c>
      <c r="G18" s="87">
        <f>'1.2.sz.mell.'!K18+'1.3.sz.mell.'!K18+'1.4.sz.mell.'!K18</f>
        <v>0</v>
      </c>
    </row>
    <row r="19" spans="1:7" s="81" customFormat="1" ht="12" customHeight="1">
      <c r="A19" s="85" t="s">
        <v>128</v>
      </c>
      <c r="B19" s="86" t="s">
        <v>129</v>
      </c>
      <c r="C19" s="87">
        <f>'1.2.sz.mell.'!C19+'1.3.sz.mell.'!C19+'1.4.sz.mell.'!C19</f>
        <v>0</v>
      </c>
      <c r="D19" s="87">
        <f>'1.2.sz.mell.'!H19+'1.3.sz.mell.'!H19+'1.4.sz.mell.'!H19</f>
        <v>0</v>
      </c>
      <c r="E19" s="87">
        <f>'1.2.sz.mell.'!I19+'1.3.sz.mell.'!I19+'1.4.sz.mell.'!I19</f>
        <v>0</v>
      </c>
      <c r="F19" s="87">
        <f>'1.2.sz.mell.'!J19+'1.3.sz.mell.'!J19+'1.4.sz.mell.'!J19</f>
        <v>0</v>
      </c>
      <c r="G19" s="87">
        <f>'1.2.sz.mell.'!K19+'1.3.sz.mell.'!K19+'1.4.sz.mell.'!K19</f>
        <v>0</v>
      </c>
    </row>
    <row r="20" spans="1:7" s="81" customFormat="1" ht="12" customHeight="1">
      <c r="A20" s="85" t="s">
        <v>130</v>
      </c>
      <c r="B20" s="86" t="s">
        <v>131</v>
      </c>
      <c r="C20" s="87">
        <f>'1.2.sz.mell.'!C20+'1.3.sz.mell.'!C20+'1.4.sz.mell.'!C20</f>
        <v>0</v>
      </c>
      <c r="D20" s="87">
        <f>'1.2.sz.mell.'!H20+'1.3.sz.mell.'!H20+'1.4.sz.mell.'!H20</f>
        <v>0</v>
      </c>
      <c r="E20" s="87">
        <f>'1.2.sz.mell.'!I20+'1.3.sz.mell.'!I20+'1.4.sz.mell.'!I20</f>
        <v>0</v>
      </c>
      <c r="F20" s="87">
        <f>'1.2.sz.mell.'!J20+'1.3.sz.mell.'!J20+'1.4.sz.mell.'!J20</f>
        <v>0</v>
      </c>
      <c r="G20" s="87">
        <f>'1.2.sz.mell.'!K20+'1.3.sz.mell.'!K20+'1.4.sz.mell.'!K20</f>
        <v>0</v>
      </c>
    </row>
    <row r="21" spans="1:7" s="81" customFormat="1" ht="12" customHeight="1" thickBot="1">
      <c r="A21" s="88" t="s">
        <v>132</v>
      </c>
      <c r="B21" s="89" t="s">
        <v>133</v>
      </c>
      <c r="C21" s="91">
        <f>'1.2.sz.mell.'!C21+'1.3.sz.mell.'!C21+'1.4.sz.mell.'!C21</f>
        <v>0</v>
      </c>
      <c r="D21" s="91">
        <f>'1.2.sz.mell.'!H21+'1.3.sz.mell.'!H21+'1.4.sz.mell.'!H21</f>
        <v>0</v>
      </c>
      <c r="E21" s="91">
        <f>'1.2.sz.mell.'!I21+'1.3.sz.mell.'!I21+'1.4.sz.mell.'!I21</f>
        <v>0</v>
      </c>
      <c r="F21" s="91">
        <f>'1.2.sz.mell.'!J21+'1.3.sz.mell.'!J21+'1.4.sz.mell.'!J21</f>
        <v>0</v>
      </c>
      <c r="G21" s="91">
        <f>'1.2.sz.mell.'!K21+'1.3.sz.mell.'!K21+'1.4.sz.mell.'!K21</f>
        <v>0</v>
      </c>
    </row>
    <row r="22" spans="1:7" s="81" customFormat="1" ht="12" customHeight="1" thickBot="1">
      <c r="A22" s="79" t="s">
        <v>134</v>
      </c>
      <c r="B22" s="80" t="s">
        <v>22</v>
      </c>
      <c r="C22" s="66">
        <f>+C23+C26+C27+C28</f>
        <v>0</v>
      </c>
      <c r="D22" s="66">
        <f>+D23+D26+D27+D28</f>
        <v>0</v>
      </c>
      <c r="E22" s="66">
        <f>+E23+E26+E27+E28</f>
        <v>0</v>
      </c>
      <c r="F22" s="66">
        <f>+F23+F26+F27+F28</f>
        <v>0</v>
      </c>
      <c r="G22" s="66">
        <f>+G23+G26+G27+G28</f>
        <v>0</v>
      </c>
    </row>
    <row r="23" spans="1:7" s="81" customFormat="1" ht="12" customHeight="1" hidden="1">
      <c r="A23" s="82" t="s">
        <v>25</v>
      </c>
      <c r="B23" s="83" t="s">
        <v>135</v>
      </c>
      <c r="C23" s="92">
        <f>'1.2.sz.mell.'!C23+'1.3.sz.mell.'!C23+'1.4.sz.mell.'!C23</f>
        <v>0</v>
      </c>
      <c r="D23" s="92">
        <f>'1.2.sz.mell.'!H23+'1.3.sz.mell.'!H23+'1.4.sz.mell.'!H23</f>
        <v>0</v>
      </c>
      <c r="E23" s="92">
        <f>'1.2.sz.mell.'!I23+'1.3.sz.mell.'!I23+'1.4.sz.mell.'!I23</f>
        <v>0</v>
      </c>
      <c r="F23" s="92">
        <f>'1.2.sz.mell.'!J23+'1.3.sz.mell.'!J23+'1.4.sz.mell.'!J23</f>
        <v>0</v>
      </c>
      <c r="G23" s="92">
        <f>'1.2.sz.mell.'!K23+'1.3.sz.mell.'!K23+'1.4.sz.mell.'!K23</f>
        <v>0</v>
      </c>
    </row>
    <row r="24" spans="1:7" s="81" customFormat="1" ht="12" customHeight="1" hidden="1">
      <c r="A24" s="85" t="s">
        <v>136</v>
      </c>
      <c r="B24" s="86" t="s">
        <v>137</v>
      </c>
      <c r="C24" s="87">
        <f>'1.2.sz.mell.'!C24+'1.3.sz.mell.'!C24+'1.4.sz.mell.'!C24</f>
        <v>0</v>
      </c>
      <c r="D24" s="87">
        <f>'1.2.sz.mell.'!H24+'1.3.sz.mell.'!H24+'1.4.sz.mell.'!H24</f>
        <v>0</v>
      </c>
      <c r="E24" s="87">
        <f>'1.2.sz.mell.'!I24+'1.3.sz.mell.'!I24+'1.4.sz.mell.'!I24</f>
        <v>0</v>
      </c>
      <c r="F24" s="87">
        <f>'1.2.sz.mell.'!J24+'1.3.sz.mell.'!J24+'1.4.sz.mell.'!J24</f>
        <v>0</v>
      </c>
      <c r="G24" s="87">
        <f>'1.2.sz.mell.'!K24+'1.3.sz.mell.'!K24+'1.4.sz.mell.'!K24</f>
        <v>0</v>
      </c>
    </row>
    <row r="25" spans="1:7" s="81" customFormat="1" ht="12" customHeight="1" hidden="1">
      <c r="A25" s="85" t="s">
        <v>138</v>
      </c>
      <c r="B25" s="86" t="s">
        <v>139</v>
      </c>
      <c r="C25" s="87">
        <f>'1.2.sz.mell.'!C25+'1.3.sz.mell.'!C25+'1.4.sz.mell.'!C25</f>
        <v>0</v>
      </c>
      <c r="D25" s="87">
        <f>'1.2.sz.mell.'!H25+'1.3.sz.mell.'!H25+'1.4.sz.mell.'!H25</f>
        <v>0</v>
      </c>
      <c r="E25" s="87">
        <f>'1.2.sz.mell.'!I25+'1.3.sz.mell.'!I25+'1.4.sz.mell.'!I25</f>
        <v>0</v>
      </c>
      <c r="F25" s="87">
        <f>'1.2.sz.mell.'!J25+'1.3.sz.mell.'!J25+'1.4.sz.mell.'!J25</f>
        <v>0</v>
      </c>
      <c r="G25" s="87">
        <f>'1.2.sz.mell.'!K25+'1.3.sz.mell.'!K25+'1.4.sz.mell.'!K25</f>
        <v>0</v>
      </c>
    </row>
    <row r="26" spans="1:7" s="81" customFormat="1" ht="12" customHeight="1" hidden="1">
      <c r="A26" s="85" t="s">
        <v>26</v>
      </c>
      <c r="B26" s="86" t="s">
        <v>140</v>
      </c>
      <c r="C26" s="87">
        <f>'1.2.sz.mell.'!C26+'1.3.sz.mell.'!C26+'1.4.sz.mell.'!C26</f>
        <v>0</v>
      </c>
      <c r="D26" s="87">
        <f>'1.2.sz.mell.'!H26+'1.3.sz.mell.'!H26+'1.4.sz.mell.'!H26</f>
        <v>0</v>
      </c>
      <c r="E26" s="87">
        <f>'1.2.sz.mell.'!I26+'1.3.sz.mell.'!I26+'1.4.sz.mell.'!I26</f>
        <v>0</v>
      </c>
      <c r="F26" s="87">
        <f>'1.2.sz.mell.'!J26+'1.3.sz.mell.'!J26+'1.4.sz.mell.'!J26</f>
        <v>0</v>
      </c>
      <c r="G26" s="87">
        <f>'1.2.sz.mell.'!K26+'1.3.sz.mell.'!K26+'1.4.sz.mell.'!K26</f>
        <v>0</v>
      </c>
    </row>
    <row r="27" spans="1:7" s="81" customFormat="1" ht="12" customHeight="1" hidden="1">
      <c r="A27" s="85" t="s">
        <v>28</v>
      </c>
      <c r="B27" s="86" t="s">
        <v>141</v>
      </c>
      <c r="C27" s="87">
        <f>'1.2.sz.mell.'!C27+'1.3.sz.mell.'!C27+'1.4.sz.mell.'!C27</f>
        <v>0</v>
      </c>
      <c r="D27" s="87">
        <f>'1.2.sz.mell.'!H27+'1.3.sz.mell.'!H27+'1.4.sz.mell.'!H27</f>
        <v>0</v>
      </c>
      <c r="E27" s="87">
        <f>'1.2.sz.mell.'!I27+'1.3.sz.mell.'!I27+'1.4.sz.mell.'!I27</f>
        <v>0</v>
      </c>
      <c r="F27" s="87">
        <f>'1.2.sz.mell.'!J27+'1.3.sz.mell.'!J27+'1.4.sz.mell.'!J27</f>
        <v>0</v>
      </c>
      <c r="G27" s="87">
        <f>'1.2.sz.mell.'!K27+'1.3.sz.mell.'!K27+'1.4.sz.mell.'!K27</f>
        <v>0</v>
      </c>
    </row>
    <row r="28" spans="1:7" s="81" customFormat="1" ht="12" customHeight="1" hidden="1" thickBot="1">
      <c r="A28" s="88" t="s">
        <v>142</v>
      </c>
      <c r="B28" s="89" t="s">
        <v>143</v>
      </c>
      <c r="C28" s="91">
        <f>'1.2.sz.mell.'!C28+'1.3.sz.mell.'!C28+'1.4.sz.mell.'!C28</f>
        <v>0</v>
      </c>
      <c r="D28" s="91">
        <f>'1.2.sz.mell.'!H28+'1.3.sz.mell.'!H28+'1.4.sz.mell.'!H28</f>
        <v>0</v>
      </c>
      <c r="E28" s="91">
        <f>'1.2.sz.mell.'!I28+'1.3.sz.mell.'!I28+'1.4.sz.mell.'!I28</f>
        <v>0</v>
      </c>
      <c r="F28" s="91">
        <f>'1.2.sz.mell.'!J28+'1.3.sz.mell.'!J28+'1.4.sz.mell.'!J28</f>
        <v>0</v>
      </c>
      <c r="G28" s="91">
        <f>'1.2.sz.mell.'!K28+'1.3.sz.mell.'!K28+'1.4.sz.mell.'!K28</f>
        <v>0</v>
      </c>
    </row>
    <row r="29" spans="1:7" s="81" customFormat="1" ht="12" customHeight="1" thickBot="1">
      <c r="A29" s="79" t="s">
        <v>30</v>
      </c>
      <c r="B29" s="80" t="s">
        <v>144</v>
      </c>
      <c r="C29" s="59">
        <f>SUM(C30:C39)</f>
        <v>86881</v>
      </c>
      <c r="D29" s="59">
        <f>SUM(D30:D39)</f>
        <v>0</v>
      </c>
      <c r="E29" s="59">
        <f>SUM(E30:E39)</f>
        <v>0</v>
      </c>
      <c r="F29" s="59">
        <f>SUM(F30:F39)</f>
        <v>0</v>
      </c>
      <c r="G29" s="59">
        <f>SUM(G30:G39)</f>
        <v>0</v>
      </c>
    </row>
    <row r="30" spans="1:7" s="81" customFormat="1" ht="12" customHeight="1">
      <c r="A30" s="82" t="s">
        <v>32</v>
      </c>
      <c r="B30" s="83" t="s">
        <v>145</v>
      </c>
      <c r="C30" s="84">
        <f>'1.2.sz.mell.'!C30+'1.3.sz.mell.'!C30+'1.4.sz.mell.'!C30</f>
        <v>0</v>
      </c>
      <c r="D30" s="84">
        <f>'1.2.sz.mell.'!H30+'1.3.sz.mell.'!H30+'1.4.sz.mell.'!H30</f>
        <v>0</v>
      </c>
      <c r="E30" s="84">
        <f>'1.2.sz.mell.'!I30+'1.3.sz.mell.'!I30+'1.4.sz.mell.'!I30</f>
        <v>0</v>
      </c>
      <c r="F30" s="84">
        <f>'1.2.sz.mell.'!J30+'1.3.sz.mell.'!J30+'1.4.sz.mell.'!J30</f>
        <v>0</v>
      </c>
      <c r="G30" s="84">
        <f>'1.2.sz.mell.'!K30+'1.3.sz.mell.'!K30+'1.4.sz.mell.'!K30</f>
        <v>0</v>
      </c>
    </row>
    <row r="31" spans="1:7" s="81" customFormat="1" ht="12" customHeight="1">
      <c r="A31" s="85" t="s">
        <v>34</v>
      </c>
      <c r="B31" s="86" t="s">
        <v>146</v>
      </c>
      <c r="C31" s="87">
        <f>'1.2.sz.mell.'!C31+'1.3.sz.mell.'!C31+'1.4.sz.mell.'!C31</f>
        <v>86881</v>
      </c>
      <c r="D31" s="87">
        <f>'1.2.sz.mell.'!H31+'1.3.sz.mell.'!H31+'1.4.sz.mell.'!H31</f>
        <v>0</v>
      </c>
      <c r="E31" s="87">
        <f>'1.2.sz.mell.'!I31+'1.3.sz.mell.'!I31+'1.4.sz.mell.'!I31</f>
        <v>0</v>
      </c>
      <c r="F31" s="87">
        <f>'1.2.sz.mell.'!J31+'1.3.sz.mell.'!J31+'1.4.sz.mell.'!J31</f>
        <v>0</v>
      </c>
      <c r="G31" s="87">
        <f>'1.2.sz.mell.'!K31+'1.3.sz.mell.'!K31+'1.4.sz.mell.'!K31</f>
        <v>0</v>
      </c>
    </row>
    <row r="32" spans="1:7" s="81" customFormat="1" ht="12" customHeight="1">
      <c r="A32" s="85" t="s">
        <v>36</v>
      </c>
      <c r="B32" s="86" t="s">
        <v>147</v>
      </c>
      <c r="C32" s="87">
        <f>'1.2.sz.mell.'!C32+'1.3.sz.mell.'!C32+'1.4.sz.mell.'!C32</f>
        <v>0</v>
      </c>
      <c r="D32" s="87">
        <f>'1.2.sz.mell.'!H32+'1.3.sz.mell.'!H32+'1.4.sz.mell.'!H32</f>
        <v>0</v>
      </c>
      <c r="E32" s="87">
        <f>'1.2.sz.mell.'!I32+'1.3.sz.mell.'!I32+'1.4.sz.mell.'!I32</f>
        <v>0</v>
      </c>
      <c r="F32" s="87">
        <f>'1.2.sz.mell.'!J32+'1.3.sz.mell.'!J32+'1.4.sz.mell.'!J32</f>
        <v>0</v>
      </c>
      <c r="G32" s="87">
        <f>'1.2.sz.mell.'!K32+'1.3.sz.mell.'!K32+'1.4.sz.mell.'!K32</f>
        <v>0</v>
      </c>
    </row>
    <row r="33" spans="1:7" s="81" customFormat="1" ht="12" customHeight="1">
      <c r="A33" s="85" t="s">
        <v>148</v>
      </c>
      <c r="B33" s="86" t="s">
        <v>149</v>
      </c>
      <c r="C33" s="87">
        <f>'1.2.sz.mell.'!C33+'1.3.sz.mell.'!C33+'1.4.sz.mell.'!C33</f>
        <v>0</v>
      </c>
      <c r="D33" s="87">
        <f>'1.2.sz.mell.'!H33+'1.3.sz.mell.'!H33+'1.4.sz.mell.'!H33</f>
        <v>0</v>
      </c>
      <c r="E33" s="87">
        <f>'1.2.sz.mell.'!I33+'1.3.sz.mell.'!I33+'1.4.sz.mell.'!I33</f>
        <v>0</v>
      </c>
      <c r="F33" s="87">
        <f>'1.2.sz.mell.'!J33+'1.3.sz.mell.'!J33+'1.4.sz.mell.'!J33</f>
        <v>0</v>
      </c>
      <c r="G33" s="87">
        <f>'1.2.sz.mell.'!K33+'1.3.sz.mell.'!K33+'1.4.sz.mell.'!K33</f>
        <v>0</v>
      </c>
    </row>
    <row r="34" spans="1:7" s="81" customFormat="1" ht="12" customHeight="1">
      <c r="A34" s="85" t="s">
        <v>150</v>
      </c>
      <c r="B34" s="86" t="s">
        <v>151</v>
      </c>
      <c r="C34" s="87">
        <f>'1.2.sz.mell.'!C34+'1.3.sz.mell.'!C34+'1.4.sz.mell.'!C34</f>
        <v>0</v>
      </c>
      <c r="D34" s="87">
        <f>'1.2.sz.mell.'!H34+'1.3.sz.mell.'!H34+'1.4.sz.mell.'!H34</f>
        <v>0</v>
      </c>
      <c r="E34" s="87">
        <f>'1.2.sz.mell.'!I34+'1.3.sz.mell.'!I34+'1.4.sz.mell.'!I34</f>
        <v>0</v>
      </c>
      <c r="F34" s="87">
        <f>'1.2.sz.mell.'!J34+'1.3.sz.mell.'!J34+'1.4.sz.mell.'!J34</f>
        <v>0</v>
      </c>
      <c r="G34" s="87">
        <f>'1.2.sz.mell.'!K34+'1.3.sz.mell.'!K34+'1.4.sz.mell.'!K34</f>
        <v>0</v>
      </c>
    </row>
    <row r="35" spans="1:7" s="81" customFormat="1" ht="12" customHeight="1">
      <c r="A35" s="85" t="s">
        <v>152</v>
      </c>
      <c r="B35" s="86" t="s">
        <v>153</v>
      </c>
      <c r="C35" s="87">
        <f>'1.2.sz.mell.'!C35+'1.3.sz.mell.'!C35+'1.4.sz.mell.'!C35</f>
        <v>0</v>
      </c>
      <c r="D35" s="87">
        <f>'1.2.sz.mell.'!H35+'1.3.sz.mell.'!H35+'1.4.sz.mell.'!H35</f>
        <v>0</v>
      </c>
      <c r="E35" s="87">
        <f>'1.2.sz.mell.'!I35+'1.3.sz.mell.'!I35+'1.4.sz.mell.'!I35</f>
        <v>0</v>
      </c>
      <c r="F35" s="87">
        <f>'1.2.sz.mell.'!J35+'1.3.sz.mell.'!J35+'1.4.sz.mell.'!J35</f>
        <v>0</v>
      </c>
      <c r="G35" s="87">
        <f>'1.2.sz.mell.'!K35+'1.3.sz.mell.'!K35+'1.4.sz.mell.'!K35</f>
        <v>0</v>
      </c>
    </row>
    <row r="36" spans="1:7" s="81" customFormat="1" ht="12" customHeight="1">
      <c r="A36" s="85" t="s">
        <v>154</v>
      </c>
      <c r="B36" s="86" t="s">
        <v>155</v>
      </c>
      <c r="C36" s="87">
        <f>'1.2.sz.mell.'!C36+'1.3.sz.mell.'!C36+'1.4.sz.mell.'!C36</f>
        <v>0</v>
      </c>
      <c r="D36" s="87">
        <f>'1.2.sz.mell.'!H36+'1.3.sz.mell.'!H36+'1.4.sz.mell.'!H36</f>
        <v>0</v>
      </c>
      <c r="E36" s="87">
        <f>'1.2.sz.mell.'!I36+'1.3.sz.mell.'!I36+'1.4.sz.mell.'!I36</f>
        <v>0</v>
      </c>
      <c r="F36" s="87">
        <f>'1.2.sz.mell.'!J36+'1.3.sz.mell.'!J36+'1.4.sz.mell.'!J36</f>
        <v>0</v>
      </c>
      <c r="G36" s="87">
        <f>'1.2.sz.mell.'!K36+'1.3.sz.mell.'!K36+'1.4.sz.mell.'!K36</f>
        <v>0</v>
      </c>
    </row>
    <row r="37" spans="1:7" s="81" customFormat="1" ht="12" customHeight="1">
      <c r="A37" s="85" t="s">
        <v>156</v>
      </c>
      <c r="B37" s="86" t="s">
        <v>157</v>
      </c>
      <c r="C37" s="87">
        <f>'1.2.sz.mell.'!C37+'1.3.sz.mell.'!C37+'1.4.sz.mell.'!C37</f>
        <v>0</v>
      </c>
      <c r="D37" s="87">
        <f>'1.2.sz.mell.'!H37+'1.3.sz.mell.'!H37+'1.4.sz.mell.'!H37</f>
        <v>0</v>
      </c>
      <c r="E37" s="87">
        <f>'1.2.sz.mell.'!I37+'1.3.sz.mell.'!I37+'1.4.sz.mell.'!I37</f>
        <v>0</v>
      </c>
      <c r="F37" s="87">
        <f>'1.2.sz.mell.'!J37+'1.3.sz.mell.'!J37+'1.4.sz.mell.'!J37</f>
        <v>0</v>
      </c>
      <c r="G37" s="87">
        <f>'1.2.sz.mell.'!K37+'1.3.sz.mell.'!K37+'1.4.sz.mell.'!K37</f>
        <v>0</v>
      </c>
    </row>
    <row r="38" spans="1:7" s="81" customFormat="1" ht="12" customHeight="1">
      <c r="A38" s="85" t="s">
        <v>158</v>
      </c>
      <c r="B38" s="86" t="s">
        <v>159</v>
      </c>
      <c r="C38" s="93">
        <f>'1.2.sz.mell.'!C38+'1.3.sz.mell.'!C38+'1.4.sz.mell.'!C38</f>
        <v>0</v>
      </c>
      <c r="D38" s="93">
        <f>'1.2.sz.mell.'!H38+'1.3.sz.mell.'!H38+'1.4.sz.mell.'!H38</f>
        <v>0</v>
      </c>
      <c r="E38" s="93">
        <f>'1.2.sz.mell.'!I38+'1.3.sz.mell.'!I38+'1.4.sz.mell.'!I38</f>
        <v>0</v>
      </c>
      <c r="F38" s="93">
        <f>'1.2.sz.mell.'!J38+'1.3.sz.mell.'!J38+'1.4.sz.mell.'!J38</f>
        <v>0</v>
      </c>
      <c r="G38" s="93">
        <f>'1.2.sz.mell.'!K38+'1.3.sz.mell.'!K38+'1.4.sz.mell.'!K38</f>
        <v>0</v>
      </c>
    </row>
    <row r="39" spans="1:7" s="81" customFormat="1" ht="12" customHeight="1" thickBot="1">
      <c r="A39" s="88" t="s">
        <v>160</v>
      </c>
      <c r="B39" s="89" t="s">
        <v>161</v>
      </c>
      <c r="C39" s="94">
        <f>'1.2.sz.mell.'!C39+'1.3.sz.mell.'!C39+'1.4.sz.mell.'!C39</f>
        <v>0</v>
      </c>
      <c r="D39" s="94">
        <f>'1.2.sz.mell.'!H39+'1.3.sz.mell.'!H39+'1.4.sz.mell.'!H39</f>
        <v>0</v>
      </c>
      <c r="E39" s="94">
        <f>'1.2.sz.mell.'!I39+'1.3.sz.mell.'!I39+'1.4.sz.mell.'!I39</f>
        <v>0</v>
      </c>
      <c r="F39" s="94">
        <f>'1.2.sz.mell.'!J39+'1.3.sz.mell.'!J39+'1.4.sz.mell.'!J39</f>
        <v>0</v>
      </c>
      <c r="G39" s="94">
        <f>'1.2.sz.mell.'!K39+'1.3.sz.mell.'!K39+'1.4.sz.mell.'!K39</f>
        <v>0</v>
      </c>
    </row>
    <row r="40" spans="1:7" s="81" customFormat="1" ht="12" customHeight="1" thickBot="1">
      <c r="A40" s="79" t="s">
        <v>38</v>
      </c>
      <c r="B40" s="80" t="s">
        <v>162</v>
      </c>
      <c r="C40" s="59">
        <f>SUM(C41:C45)</f>
        <v>0</v>
      </c>
      <c r="D40" s="59">
        <f>SUM(D41:D45)</f>
        <v>0</v>
      </c>
      <c r="E40" s="59">
        <f>SUM(E41:E45)</f>
        <v>0</v>
      </c>
      <c r="F40" s="59">
        <f>SUM(F41:F45)</f>
        <v>0</v>
      </c>
      <c r="G40" s="59">
        <f>SUM(G41:G45)</f>
        <v>0</v>
      </c>
    </row>
    <row r="41" spans="1:7" s="81" customFormat="1" ht="12" customHeight="1">
      <c r="A41" s="82" t="s">
        <v>77</v>
      </c>
      <c r="B41" s="83" t="s">
        <v>33</v>
      </c>
      <c r="C41" s="95">
        <f>'1.2.sz.mell.'!C41+'1.3.sz.mell.'!C41+'1.4.sz.mell.'!C41</f>
        <v>0</v>
      </c>
      <c r="D41" s="95">
        <f>'1.2.sz.mell.'!H41+'1.3.sz.mell.'!H41+'1.4.sz.mell.'!H41</f>
        <v>0</v>
      </c>
      <c r="E41" s="95">
        <f>'1.2.sz.mell.'!I41+'1.3.sz.mell.'!I41+'1.4.sz.mell.'!I41</f>
        <v>0</v>
      </c>
      <c r="F41" s="95">
        <f>'1.2.sz.mell.'!J41+'1.3.sz.mell.'!J41+'1.4.sz.mell.'!J41</f>
        <v>0</v>
      </c>
      <c r="G41" s="95">
        <f>'1.2.sz.mell.'!K41+'1.3.sz.mell.'!K41+'1.4.sz.mell.'!K41</f>
        <v>0</v>
      </c>
    </row>
    <row r="42" spans="1:7" s="81" customFormat="1" ht="12" customHeight="1">
      <c r="A42" s="85" t="s">
        <v>79</v>
      </c>
      <c r="B42" s="86" t="s">
        <v>35</v>
      </c>
      <c r="C42" s="93">
        <f>'1.2.sz.mell.'!C42+'1.3.sz.mell.'!C42+'1.4.sz.mell.'!C42</f>
        <v>0</v>
      </c>
      <c r="D42" s="93">
        <f>'1.2.sz.mell.'!H42+'1.3.sz.mell.'!H42+'1.4.sz.mell.'!H42</f>
        <v>0</v>
      </c>
      <c r="E42" s="93">
        <f>'1.2.sz.mell.'!I42+'1.3.sz.mell.'!I42+'1.4.sz.mell.'!I42</f>
        <v>0</v>
      </c>
      <c r="F42" s="93">
        <f>'1.2.sz.mell.'!J42+'1.3.sz.mell.'!J42+'1.4.sz.mell.'!J42</f>
        <v>0</v>
      </c>
      <c r="G42" s="93">
        <f>'1.2.sz.mell.'!K42+'1.3.sz.mell.'!K42+'1.4.sz.mell.'!K42</f>
        <v>0</v>
      </c>
    </row>
    <row r="43" spans="1:7" s="81" customFormat="1" ht="12" customHeight="1">
      <c r="A43" s="85" t="s">
        <v>81</v>
      </c>
      <c r="B43" s="86" t="s">
        <v>37</v>
      </c>
      <c r="C43" s="93">
        <f>'1.2.sz.mell.'!C43+'1.3.sz.mell.'!C43+'1.4.sz.mell.'!C43</f>
        <v>0</v>
      </c>
      <c r="D43" s="93">
        <f>'1.2.sz.mell.'!H43+'1.3.sz.mell.'!H43+'1.4.sz.mell.'!H43</f>
        <v>0</v>
      </c>
      <c r="E43" s="93">
        <f>'1.2.sz.mell.'!I43+'1.3.sz.mell.'!I43+'1.4.sz.mell.'!I43</f>
        <v>0</v>
      </c>
      <c r="F43" s="93">
        <f>'1.2.sz.mell.'!J43+'1.3.sz.mell.'!J43+'1.4.sz.mell.'!J43</f>
        <v>0</v>
      </c>
      <c r="G43" s="93">
        <f>'1.2.sz.mell.'!K43+'1.3.sz.mell.'!K43+'1.4.sz.mell.'!K43</f>
        <v>0</v>
      </c>
    </row>
    <row r="44" spans="1:7" s="81" customFormat="1" ht="12" customHeight="1">
      <c r="A44" s="85" t="s">
        <v>83</v>
      </c>
      <c r="B44" s="86" t="s">
        <v>163</v>
      </c>
      <c r="C44" s="93">
        <f>'1.2.sz.mell.'!C44+'1.3.sz.mell.'!C44+'1.4.sz.mell.'!C44</f>
        <v>0</v>
      </c>
      <c r="D44" s="93">
        <f>'1.2.sz.mell.'!H44+'1.3.sz.mell.'!H44+'1.4.sz.mell.'!H44</f>
        <v>0</v>
      </c>
      <c r="E44" s="93">
        <f>'1.2.sz.mell.'!I44+'1.3.sz.mell.'!I44+'1.4.sz.mell.'!I44</f>
        <v>0</v>
      </c>
      <c r="F44" s="93">
        <f>'1.2.sz.mell.'!J44+'1.3.sz.mell.'!J44+'1.4.sz.mell.'!J44</f>
        <v>0</v>
      </c>
      <c r="G44" s="93">
        <f>'1.2.sz.mell.'!K44+'1.3.sz.mell.'!K44+'1.4.sz.mell.'!K44</f>
        <v>0</v>
      </c>
    </row>
    <row r="45" spans="1:7" s="81" customFormat="1" ht="12" customHeight="1" thickBot="1">
      <c r="A45" s="88" t="s">
        <v>164</v>
      </c>
      <c r="B45" s="89" t="s">
        <v>165</v>
      </c>
      <c r="C45" s="94">
        <f>'1.2.sz.mell.'!C45+'1.3.sz.mell.'!C45+'1.4.sz.mell.'!C45</f>
        <v>0</v>
      </c>
      <c r="D45" s="94">
        <f>'1.2.sz.mell.'!H45+'1.3.sz.mell.'!H45+'1.4.sz.mell.'!H45</f>
        <v>0</v>
      </c>
      <c r="E45" s="94">
        <f>'1.2.sz.mell.'!I45+'1.3.sz.mell.'!I45+'1.4.sz.mell.'!I45</f>
        <v>0</v>
      </c>
      <c r="F45" s="94">
        <f>'1.2.sz.mell.'!J45+'1.3.sz.mell.'!J45+'1.4.sz.mell.'!J45</f>
        <v>0</v>
      </c>
      <c r="G45" s="94">
        <f>'1.2.sz.mell.'!K45+'1.3.sz.mell.'!K45+'1.4.sz.mell.'!K45</f>
        <v>0</v>
      </c>
    </row>
    <row r="46" spans="1:7" s="81" customFormat="1" ht="12" customHeight="1" thickBot="1">
      <c r="A46" s="79" t="s">
        <v>166</v>
      </c>
      <c r="B46" s="80" t="s">
        <v>167</v>
      </c>
      <c r="C46" s="59">
        <f>SUM(C47:C49)</f>
        <v>0</v>
      </c>
      <c r="D46" s="59">
        <f>SUM(D47:D49)</f>
        <v>0</v>
      </c>
      <c r="E46" s="59">
        <f>SUM(E47:E49)</f>
        <v>0</v>
      </c>
      <c r="F46" s="59">
        <f>SUM(F47:F49)</f>
        <v>0</v>
      </c>
      <c r="G46" s="59">
        <f>SUM(G47:G49)</f>
        <v>0</v>
      </c>
    </row>
    <row r="47" spans="1:7" s="81" customFormat="1" ht="12" customHeight="1">
      <c r="A47" s="82" t="s">
        <v>86</v>
      </c>
      <c r="B47" s="83" t="s">
        <v>168</v>
      </c>
      <c r="C47" s="84">
        <f>'1.2.sz.mell.'!C47+'1.3.sz.mell.'!C47+'1.4.sz.mell.'!C47</f>
        <v>0</v>
      </c>
      <c r="D47" s="84">
        <f>'1.2.sz.mell.'!H47+'1.3.sz.mell.'!H47+'1.4.sz.mell.'!H47</f>
        <v>0</v>
      </c>
      <c r="E47" s="84">
        <f>'1.2.sz.mell.'!I47+'1.3.sz.mell.'!I47+'1.4.sz.mell.'!I47</f>
        <v>0</v>
      </c>
      <c r="F47" s="84">
        <f>'1.2.sz.mell.'!J47+'1.3.sz.mell.'!J47+'1.4.sz.mell.'!J47</f>
        <v>0</v>
      </c>
      <c r="G47" s="84">
        <f>'1.2.sz.mell.'!K47+'1.3.sz.mell.'!K47+'1.4.sz.mell.'!K47</f>
        <v>0</v>
      </c>
    </row>
    <row r="48" spans="1:7" s="81" customFormat="1" ht="12" customHeight="1">
      <c r="A48" s="85" t="s">
        <v>88</v>
      </c>
      <c r="B48" s="86" t="s">
        <v>169</v>
      </c>
      <c r="C48" s="87">
        <f>'1.2.sz.mell.'!C48+'1.3.sz.mell.'!C48+'1.4.sz.mell.'!C48</f>
        <v>0</v>
      </c>
      <c r="D48" s="87">
        <f>'1.2.sz.mell.'!H48+'1.3.sz.mell.'!H48+'1.4.sz.mell.'!H48</f>
        <v>0</v>
      </c>
      <c r="E48" s="87">
        <f>'1.2.sz.mell.'!I48+'1.3.sz.mell.'!I48+'1.4.sz.mell.'!I48</f>
        <v>0</v>
      </c>
      <c r="F48" s="87">
        <f>'1.2.sz.mell.'!J48+'1.3.sz.mell.'!J48+'1.4.sz.mell.'!J48</f>
        <v>0</v>
      </c>
      <c r="G48" s="87">
        <f>'1.2.sz.mell.'!K48+'1.3.sz.mell.'!K48+'1.4.sz.mell.'!K48</f>
        <v>0</v>
      </c>
    </row>
    <row r="49" spans="1:7" s="81" customFormat="1" ht="12" customHeight="1">
      <c r="A49" s="85" t="s">
        <v>90</v>
      </c>
      <c r="B49" s="86" t="s">
        <v>170</v>
      </c>
      <c r="C49" s="87">
        <f>'1.2.sz.mell.'!C49+'1.3.sz.mell.'!C49+'1.4.sz.mell.'!C49</f>
        <v>0</v>
      </c>
      <c r="D49" s="87">
        <f>'1.2.sz.mell.'!H49+'1.3.sz.mell.'!H49+'1.4.sz.mell.'!H49</f>
        <v>0</v>
      </c>
      <c r="E49" s="87">
        <f>'1.2.sz.mell.'!I49+'1.3.sz.mell.'!I49+'1.4.sz.mell.'!I49</f>
        <v>0</v>
      </c>
      <c r="F49" s="87">
        <f>'1.2.sz.mell.'!J49+'1.3.sz.mell.'!J49+'1.4.sz.mell.'!J49</f>
        <v>0</v>
      </c>
      <c r="G49" s="87">
        <f>'1.2.sz.mell.'!K49+'1.3.sz.mell.'!K49+'1.4.sz.mell.'!K49</f>
        <v>0</v>
      </c>
    </row>
    <row r="50" spans="1:7" s="81" customFormat="1" ht="12" customHeight="1" thickBot="1">
      <c r="A50" s="88" t="s">
        <v>92</v>
      </c>
      <c r="B50" s="89" t="s">
        <v>171</v>
      </c>
      <c r="C50" s="91">
        <f>'1.2.sz.mell.'!C50+'1.3.sz.mell.'!C50+'1.4.sz.mell.'!C50</f>
        <v>0</v>
      </c>
      <c r="D50" s="91">
        <f>'1.2.sz.mell.'!H50+'1.3.sz.mell.'!H50+'1.4.sz.mell.'!H50</f>
        <v>0</v>
      </c>
      <c r="E50" s="91">
        <f>'1.2.sz.mell.'!I50+'1.3.sz.mell.'!I50+'1.4.sz.mell.'!I50</f>
        <v>0</v>
      </c>
      <c r="F50" s="91">
        <f>'1.2.sz.mell.'!J50+'1.3.sz.mell.'!J50+'1.4.sz.mell.'!J50</f>
        <v>0</v>
      </c>
      <c r="G50" s="91">
        <f>'1.2.sz.mell.'!K50+'1.3.sz.mell.'!K50+'1.4.sz.mell.'!K50</f>
        <v>0</v>
      </c>
    </row>
    <row r="51" spans="1:7" s="81" customFormat="1" ht="12" customHeight="1" thickBot="1">
      <c r="A51" s="79" t="s">
        <v>42</v>
      </c>
      <c r="B51" s="90" t="s">
        <v>172</v>
      </c>
      <c r="C51" s="59">
        <f>SUM(C52:C54)</f>
        <v>0</v>
      </c>
      <c r="D51" s="59">
        <f>SUM(D52:D54)</f>
        <v>0</v>
      </c>
      <c r="E51" s="59">
        <f>SUM(E52:E54)</f>
        <v>0</v>
      </c>
      <c r="F51" s="59">
        <f>SUM(F52:F54)</f>
        <v>0</v>
      </c>
      <c r="G51" s="59">
        <f>SUM(G52:G54)</f>
        <v>0</v>
      </c>
    </row>
    <row r="52" spans="1:7" s="81" customFormat="1" ht="12" customHeight="1">
      <c r="A52" s="82" t="s">
        <v>95</v>
      </c>
      <c r="B52" s="83" t="s">
        <v>173</v>
      </c>
      <c r="C52" s="93">
        <f>'1.2.sz.mell.'!C52+'1.3.sz.mell.'!C52+'1.4.sz.mell.'!C52</f>
        <v>0</v>
      </c>
      <c r="D52" s="93">
        <f>'1.2.sz.mell.'!H52+'1.3.sz.mell.'!H52+'1.4.sz.mell.'!H52</f>
        <v>0</v>
      </c>
      <c r="E52" s="93">
        <f>'1.2.sz.mell.'!I52+'1.3.sz.mell.'!I52+'1.4.sz.mell.'!I52</f>
        <v>0</v>
      </c>
      <c r="F52" s="93">
        <f>'1.2.sz.mell.'!J52+'1.3.sz.mell.'!J52+'1.4.sz.mell.'!J52</f>
        <v>0</v>
      </c>
      <c r="G52" s="93">
        <f>'1.2.sz.mell.'!K52+'1.3.sz.mell.'!K52+'1.4.sz.mell.'!K52</f>
        <v>0</v>
      </c>
    </row>
    <row r="53" spans="1:7" s="81" customFormat="1" ht="12" customHeight="1">
      <c r="A53" s="85" t="s">
        <v>97</v>
      </c>
      <c r="B53" s="86" t="s">
        <v>174</v>
      </c>
      <c r="C53" s="93">
        <f>'1.2.sz.mell.'!C53+'1.3.sz.mell.'!C53+'1.4.sz.mell.'!C53</f>
        <v>0</v>
      </c>
      <c r="D53" s="93">
        <f>'1.2.sz.mell.'!H53+'1.3.sz.mell.'!H53+'1.4.sz.mell.'!H53</f>
        <v>0</v>
      </c>
      <c r="E53" s="93">
        <f>'1.2.sz.mell.'!I53+'1.3.sz.mell.'!I53+'1.4.sz.mell.'!I53</f>
        <v>0</v>
      </c>
      <c r="F53" s="93">
        <f>'1.2.sz.mell.'!J53+'1.3.sz.mell.'!J53+'1.4.sz.mell.'!J53</f>
        <v>0</v>
      </c>
      <c r="G53" s="93">
        <f>'1.2.sz.mell.'!K53+'1.3.sz.mell.'!K53+'1.4.sz.mell.'!K53</f>
        <v>0</v>
      </c>
    </row>
    <row r="54" spans="1:7" s="81" customFormat="1" ht="12" customHeight="1">
      <c r="A54" s="85" t="s">
        <v>99</v>
      </c>
      <c r="B54" s="86" t="s">
        <v>175</v>
      </c>
      <c r="C54" s="93">
        <f>'1.2.sz.mell.'!C54+'1.3.sz.mell.'!C54+'1.4.sz.mell.'!C54</f>
        <v>0</v>
      </c>
      <c r="D54" s="93">
        <f>'1.2.sz.mell.'!H54+'1.3.sz.mell.'!H54+'1.4.sz.mell.'!H54</f>
        <v>0</v>
      </c>
      <c r="E54" s="93">
        <f>'1.2.sz.mell.'!I54+'1.3.sz.mell.'!I54+'1.4.sz.mell.'!I54</f>
        <v>0</v>
      </c>
      <c r="F54" s="93">
        <f>'1.2.sz.mell.'!J54+'1.3.sz.mell.'!J54+'1.4.sz.mell.'!J54</f>
        <v>0</v>
      </c>
      <c r="G54" s="93">
        <f>'1.2.sz.mell.'!K54+'1.3.sz.mell.'!K54+'1.4.sz.mell.'!K54</f>
        <v>0</v>
      </c>
    </row>
    <row r="55" spans="1:7" s="81" customFormat="1" ht="12" customHeight="1" thickBot="1">
      <c r="A55" s="88" t="s">
        <v>101</v>
      </c>
      <c r="B55" s="89" t="s">
        <v>176</v>
      </c>
      <c r="C55" s="93">
        <f>'1.2.sz.mell.'!C55+'1.3.sz.mell.'!C55+'1.4.sz.mell.'!C55</f>
        <v>0</v>
      </c>
      <c r="D55" s="93">
        <f>'1.2.sz.mell.'!H55+'1.3.sz.mell.'!H55+'1.4.sz.mell.'!H55</f>
        <v>0</v>
      </c>
      <c r="E55" s="93">
        <f>'1.2.sz.mell.'!I55+'1.3.sz.mell.'!I55+'1.4.sz.mell.'!I55</f>
        <v>0</v>
      </c>
      <c r="F55" s="93">
        <f>'1.2.sz.mell.'!J55+'1.3.sz.mell.'!J55+'1.4.sz.mell.'!J55</f>
        <v>0</v>
      </c>
      <c r="G55" s="93">
        <f>'1.2.sz.mell.'!K55+'1.3.sz.mell.'!K55+'1.4.sz.mell.'!K55</f>
        <v>0</v>
      </c>
    </row>
    <row r="56" spans="1:7" s="81" customFormat="1" ht="12" customHeight="1" thickBot="1">
      <c r="A56" s="79" t="s">
        <v>44</v>
      </c>
      <c r="B56" s="80" t="s">
        <v>177</v>
      </c>
      <c r="C56" s="66">
        <f>+C7+C8+C15+C22+C29+C40+C46+C51</f>
        <v>193696</v>
      </c>
      <c r="D56" s="66" t="e">
        <f>+D7+D8+D15+D22+D29+D40+D46+D51</f>
        <v>#REF!</v>
      </c>
      <c r="E56" s="66" t="e">
        <f>+E7+E8+E15+E22+E29+E40+E46+E51</f>
        <v>#REF!</v>
      </c>
      <c r="F56" s="66" t="e">
        <f>+F7+F8+F15+F22+F29+F40+F46+F51</f>
        <v>#REF!</v>
      </c>
      <c r="G56" s="66" t="e">
        <f>+G7+G8+G15+G22+G29+G40+G46+G51</f>
        <v>#REF!</v>
      </c>
    </row>
    <row r="57" spans="1:7" s="81" customFormat="1" ht="12" customHeight="1" thickBot="1">
      <c r="A57" s="96" t="s">
        <v>178</v>
      </c>
      <c r="B57" s="90" t="s">
        <v>179</v>
      </c>
      <c r="C57" s="59">
        <f>SUM(C58:C60)</f>
        <v>0</v>
      </c>
      <c r="D57" s="59">
        <f>SUM(D58:D60)</f>
        <v>0</v>
      </c>
      <c r="E57" s="59">
        <f>SUM(E58:E60)</f>
        <v>0</v>
      </c>
      <c r="F57" s="59">
        <f>SUM(F58:F60)</f>
        <v>0</v>
      </c>
      <c r="G57" s="59">
        <f>SUM(G58:G60)</f>
        <v>0</v>
      </c>
    </row>
    <row r="58" spans="1:7" s="81" customFormat="1" ht="12" customHeight="1">
      <c r="A58" s="82" t="s">
        <v>180</v>
      </c>
      <c r="B58" s="83" t="s">
        <v>181</v>
      </c>
      <c r="C58" s="93">
        <f>'1.2.sz.mell.'!C58+'1.3.sz.mell.'!C58+'1.4.sz.mell.'!C58</f>
        <v>0</v>
      </c>
      <c r="D58" s="93">
        <f>'1.2.sz.mell.'!H58+'1.3.sz.mell.'!H58+'1.4.sz.mell.'!H58</f>
        <v>0</v>
      </c>
      <c r="E58" s="93">
        <f>'1.2.sz.mell.'!I58+'1.3.sz.mell.'!I58+'1.4.sz.mell.'!I58</f>
        <v>0</v>
      </c>
      <c r="F58" s="93">
        <f>'1.2.sz.mell.'!J58+'1.3.sz.mell.'!J58+'1.4.sz.mell.'!J58</f>
        <v>0</v>
      </c>
      <c r="G58" s="93">
        <f>'1.2.sz.mell.'!K58+'1.3.sz.mell.'!K58+'1.4.sz.mell.'!K58</f>
        <v>0</v>
      </c>
    </row>
    <row r="59" spans="1:7" s="81" customFormat="1" ht="12" customHeight="1">
      <c r="A59" s="85" t="s">
        <v>182</v>
      </c>
      <c r="B59" s="86" t="s">
        <v>183</v>
      </c>
      <c r="C59" s="93">
        <f>'1.2.sz.mell.'!C59+'1.3.sz.mell.'!C59+'1.4.sz.mell.'!C59</f>
        <v>0</v>
      </c>
      <c r="D59" s="93">
        <f>'1.2.sz.mell.'!H59+'1.3.sz.mell.'!H59+'1.4.sz.mell.'!H59</f>
        <v>0</v>
      </c>
      <c r="E59" s="93">
        <f>'1.2.sz.mell.'!I59+'1.3.sz.mell.'!I59+'1.4.sz.mell.'!I59</f>
        <v>0</v>
      </c>
      <c r="F59" s="93">
        <f>'1.2.sz.mell.'!J59+'1.3.sz.mell.'!J59+'1.4.sz.mell.'!J59</f>
        <v>0</v>
      </c>
      <c r="G59" s="93">
        <f>'1.2.sz.mell.'!K59+'1.3.sz.mell.'!K59+'1.4.sz.mell.'!K59</f>
        <v>0</v>
      </c>
    </row>
    <row r="60" spans="1:7" s="81" customFormat="1" ht="12" customHeight="1" thickBot="1">
      <c r="A60" s="88" t="s">
        <v>184</v>
      </c>
      <c r="B60" s="97" t="s">
        <v>185</v>
      </c>
      <c r="C60" s="93">
        <f>'1.2.sz.mell.'!C60+'1.3.sz.mell.'!C60+'1.4.sz.mell.'!C60</f>
        <v>0</v>
      </c>
      <c r="D60" s="93">
        <f>'1.2.sz.mell.'!H60+'1.3.sz.mell.'!H60+'1.4.sz.mell.'!H60</f>
        <v>0</v>
      </c>
      <c r="E60" s="93">
        <f>'1.2.sz.mell.'!I60+'1.3.sz.mell.'!I60+'1.4.sz.mell.'!I60</f>
        <v>0</v>
      </c>
      <c r="F60" s="93">
        <f>'1.2.sz.mell.'!J60+'1.3.sz.mell.'!J60+'1.4.sz.mell.'!J60</f>
        <v>0</v>
      </c>
      <c r="G60" s="93">
        <f>'1.2.sz.mell.'!K60+'1.3.sz.mell.'!K60+'1.4.sz.mell.'!K60</f>
        <v>0</v>
      </c>
    </row>
    <row r="61" spans="1:7" s="81" customFormat="1" ht="12" customHeight="1" thickBot="1">
      <c r="A61" s="96" t="s">
        <v>186</v>
      </c>
      <c r="B61" s="90" t="s">
        <v>187</v>
      </c>
      <c r="C61" s="59">
        <f>SUM(C62:C65)</f>
        <v>0</v>
      </c>
      <c r="D61" s="59">
        <f>SUM(D62:D65)</f>
        <v>0</v>
      </c>
      <c r="E61" s="59">
        <f>SUM(E62:E65)</f>
        <v>0</v>
      </c>
      <c r="F61" s="59">
        <f>SUM(F62:F65)</f>
        <v>0</v>
      </c>
      <c r="G61" s="59">
        <f>SUM(G62:G65)</f>
        <v>0</v>
      </c>
    </row>
    <row r="62" spans="1:7" s="81" customFormat="1" ht="12" customHeight="1">
      <c r="A62" s="82" t="s">
        <v>188</v>
      </c>
      <c r="B62" s="83" t="s">
        <v>189</v>
      </c>
      <c r="C62" s="93">
        <f>'1.2.sz.mell.'!C62+'1.3.sz.mell.'!C62+'1.4.sz.mell.'!C62</f>
        <v>0</v>
      </c>
      <c r="D62" s="93">
        <f>'1.2.sz.mell.'!H62+'1.3.sz.mell.'!H62+'1.4.sz.mell.'!H62</f>
        <v>0</v>
      </c>
      <c r="E62" s="93">
        <f>'1.2.sz.mell.'!I62+'1.3.sz.mell.'!I62+'1.4.sz.mell.'!I62</f>
        <v>0</v>
      </c>
      <c r="F62" s="93">
        <f>'1.2.sz.mell.'!J62+'1.3.sz.mell.'!J62+'1.4.sz.mell.'!J62</f>
        <v>0</v>
      </c>
      <c r="G62" s="93">
        <f>'1.2.sz.mell.'!K62+'1.3.sz.mell.'!K62+'1.4.sz.mell.'!K62</f>
        <v>0</v>
      </c>
    </row>
    <row r="63" spans="1:7" s="81" customFormat="1" ht="12" customHeight="1">
      <c r="A63" s="85" t="s">
        <v>190</v>
      </c>
      <c r="B63" s="86" t="s">
        <v>191</v>
      </c>
      <c r="C63" s="93">
        <f>'1.2.sz.mell.'!C63+'1.3.sz.mell.'!C63+'1.4.sz.mell.'!C63</f>
        <v>0</v>
      </c>
      <c r="D63" s="93">
        <f>'1.2.sz.mell.'!H63+'1.3.sz.mell.'!H63+'1.4.sz.mell.'!H63</f>
        <v>0</v>
      </c>
      <c r="E63" s="93">
        <f>'1.2.sz.mell.'!I63+'1.3.sz.mell.'!I63+'1.4.sz.mell.'!I63</f>
        <v>0</v>
      </c>
      <c r="F63" s="93">
        <f>'1.2.sz.mell.'!J63+'1.3.sz.mell.'!J63+'1.4.sz.mell.'!J63</f>
        <v>0</v>
      </c>
      <c r="G63" s="93">
        <f>'1.2.sz.mell.'!K63+'1.3.sz.mell.'!K63+'1.4.sz.mell.'!K63</f>
        <v>0</v>
      </c>
    </row>
    <row r="64" spans="1:7" s="81" customFormat="1" ht="12" customHeight="1">
      <c r="A64" s="85" t="s">
        <v>192</v>
      </c>
      <c r="B64" s="86" t="s">
        <v>193</v>
      </c>
      <c r="C64" s="93">
        <f>'1.2.sz.mell.'!C64+'1.3.sz.mell.'!C64+'1.4.sz.mell.'!C64</f>
        <v>0</v>
      </c>
      <c r="D64" s="93">
        <f>'1.2.sz.mell.'!H64+'1.3.sz.mell.'!H64+'1.4.sz.mell.'!H64</f>
        <v>0</v>
      </c>
      <c r="E64" s="93">
        <f>'1.2.sz.mell.'!I64+'1.3.sz.mell.'!I64+'1.4.sz.mell.'!I64</f>
        <v>0</v>
      </c>
      <c r="F64" s="93">
        <f>'1.2.sz.mell.'!J64+'1.3.sz.mell.'!J64+'1.4.sz.mell.'!J64</f>
        <v>0</v>
      </c>
      <c r="G64" s="93">
        <f>'1.2.sz.mell.'!K64+'1.3.sz.mell.'!K64+'1.4.sz.mell.'!K64</f>
        <v>0</v>
      </c>
    </row>
    <row r="65" spans="1:7" s="81" customFormat="1" ht="12" customHeight="1" thickBot="1">
      <c r="A65" s="88" t="s">
        <v>194</v>
      </c>
      <c r="B65" s="89" t="s">
        <v>195</v>
      </c>
      <c r="C65" s="93">
        <f>'1.2.sz.mell.'!C65+'1.3.sz.mell.'!C65+'1.4.sz.mell.'!C65</f>
        <v>0</v>
      </c>
      <c r="D65" s="93">
        <f>'1.2.sz.mell.'!H65+'1.3.sz.mell.'!H65+'1.4.sz.mell.'!H65</f>
        <v>0</v>
      </c>
      <c r="E65" s="93">
        <f>'1.2.sz.mell.'!I65+'1.3.sz.mell.'!I65+'1.4.sz.mell.'!I65</f>
        <v>0</v>
      </c>
      <c r="F65" s="93">
        <f>'1.2.sz.mell.'!J65+'1.3.sz.mell.'!J65+'1.4.sz.mell.'!J65</f>
        <v>0</v>
      </c>
      <c r="G65" s="93">
        <f>'1.2.sz.mell.'!K65+'1.3.sz.mell.'!K65+'1.4.sz.mell.'!K65</f>
        <v>0</v>
      </c>
    </row>
    <row r="66" spans="1:7" s="81" customFormat="1" ht="12" customHeight="1" thickBot="1">
      <c r="A66" s="96" t="s">
        <v>196</v>
      </c>
      <c r="B66" s="90" t="s">
        <v>197</v>
      </c>
      <c r="C66" s="59">
        <f>SUM(C67:C68)</f>
        <v>7497</v>
      </c>
      <c r="D66" s="59">
        <f>SUM(D67:D68)</f>
        <v>0</v>
      </c>
      <c r="E66" s="59">
        <f>SUM(E67:E68)</f>
        <v>0</v>
      </c>
      <c r="F66" s="59">
        <f>SUM(F67:F68)</f>
        <v>0</v>
      </c>
      <c r="G66" s="59">
        <f>SUM(G67:G68)</f>
        <v>0</v>
      </c>
    </row>
    <row r="67" spans="1:7" s="81" customFormat="1" ht="12" customHeight="1">
      <c r="A67" s="82" t="s">
        <v>198</v>
      </c>
      <c r="B67" s="83" t="s">
        <v>199</v>
      </c>
      <c r="C67" s="93">
        <f>'1.2.sz.mell.'!C67+'1.3.sz.mell.'!C67+'1.4.sz.mell.'!C67</f>
        <v>7497</v>
      </c>
      <c r="D67" s="93">
        <f>'1.2.sz.mell.'!H67+'1.3.sz.mell.'!H67+'1.4.sz.mell.'!H67</f>
        <v>0</v>
      </c>
      <c r="E67" s="93">
        <f>'1.2.sz.mell.'!I67+'1.3.sz.mell.'!I67+'1.4.sz.mell.'!I67</f>
        <v>0</v>
      </c>
      <c r="F67" s="93">
        <f>'1.2.sz.mell.'!J67+'1.3.sz.mell.'!J67+'1.4.sz.mell.'!J67</f>
        <v>0</v>
      </c>
      <c r="G67" s="93">
        <f>'1.2.sz.mell.'!K67+'1.3.sz.mell.'!K67+'1.4.sz.mell.'!K67</f>
        <v>0</v>
      </c>
    </row>
    <row r="68" spans="1:7" s="81" customFormat="1" ht="12" customHeight="1" thickBot="1">
      <c r="A68" s="88" t="s">
        <v>200</v>
      </c>
      <c r="B68" s="89" t="s">
        <v>201</v>
      </c>
      <c r="C68" s="93">
        <f>'1.2.sz.mell.'!C68+'1.3.sz.mell.'!C68+'1.4.sz.mell.'!C68</f>
        <v>0</v>
      </c>
      <c r="D68" s="93">
        <f>'1.2.sz.mell.'!H68+'1.3.sz.mell.'!H68+'1.4.sz.mell.'!H68</f>
        <v>0</v>
      </c>
      <c r="E68" s="93">
        <f>'1.2.sz.mell.'!I68+'1.3.sz.mell.'!I68+'1.4.sz.mell.'!I68</f>
        <v>0</v>
      </c>
      <c r="F68" s="93">
        <f>'1.2.sz.mell.'!J68+'1.3.sz.mell.'!J68+'1.4.sz.mell.'!J68</f>
        <v>0</v>
      </c>
      <c r="G68" s="93">
        <f>'1.2.sz.mell.'!K68+'1.3.sz.mell.'!K68+'1.4.sz.mell.'!K68</f>
        <v>0</v>
      </c>
    </row>
    <row r="69" spans="1:7" s="81" customFormat="1" ht="12" customHeight="1" thickBot="1">
      <c r="A69" s="96" t="s">
        <v>202</v>
      </c>
      <c r="B69" s="90" t="s">
        <v>203</v>
      </c>
      <c r="C69" s="59">
        <f>SUM(C70:C72)</f>
        <v>0</v>
      </c>
      <c r="D69" s="59">
        <f>SUM(D70:D72)</f>
        <v>0</v>
      </c>
      <c r="E69" s="59">
        <f>SUM(E70:E72)</f>
        <v>0</v>
      </c>
      <c r="F69" s="59">
        <f>SUM(F70:F72)</f>
        <v>0</v>
      </c>
      <c r="G69" s="59">
        <f>SUM(G70:G72)</f>
        <v>0</v>
      </c>
    </row>
    <row r="70" spans="1:7" s="81" customFormat="1" ht="12" customHeight="1">
      <c r="A70" s="82" t="s">
        <v>204</v>
      </c>
      <c r="B70" s="83" t="s">
        <v>205</v>
      </c>
      <c r="C70" s="93">
        <f>'1.2.sz.mell.'!C70+'1.3.sz.mell.'!C70+'1.4.sz.mell.'!C70</f>
        <v>0</v>
      </c>
      <c r="D70" s="93">
        <f>'1.2.sz.mell.'!H70+'1.3.sz.mell.'!H70+'1.4.sz.mell.'!H70</f>
        <v>0</v>
      </c>
      <c r="E70" s="93">
        <f>'1.2.sz.mell.'!I70+'1.3.sz.mell.'!I70+'1.4.sz.mell.'!I70</f>
        <v>0</v>
      </c>
      <c r="F70" s="93">
        <f>'1.2.sz.mell.'!J70+'1.3.sz.mell.'!J70+'1.4.sz.mell.'!J70</f>
        <v>0</v>
      </c>
      <c r="G70" s="93">
        <f>'1.2.sz.mell.'!K70+'1.3.sz.mell.'!K70+'1.4.sz.mell.'!K70</f>
        <v>0</v>
      </c>
    </row>
    <row r="71" spans="1:7" s="81" customFormat="1" ht="12" customHeight="1">
      <c r="A71" s="85" t="s">
        <v>206</v>
      </c>
      <c r="B71" s="86" t="s">
        <v>207</v>
      </c>
      <c r="C71" s="93">
        <f>'1.2.sz.mell.'!C71+'1.3.sz.mell.'!C71+'1.4.sz.mell.'!C71</f>
        <v>0</v>
      </c>
      <c r="D71" s="93">
        <f>'1.2.sz.mell.'!H71+'1.3.sz.mell.'!H71+'1.4.sz.mell.'!H71</f>
        <v>0</v>
      </c>
      <c r="E71" s="93">
        <f>'1.2.sz.mell.'!I71+'1.3.sz.mell.'!I71+'1.4.sz.mell.'!I71</f>
        <v>0</v>
      </c>
      <c r="F71" s="93">
        <f>'1.2.sz.mell.'!J71+'1.3.sz.mell.'!J71+'1.4.sz.mell.'!J71</f>
        <v>0</v>
      </c>
      <c r="G71" s="93">
        <f>'1.2.sz.mell.'!K71+'1.3.sz.mell.'!K71+'1.4.sz.mell.'!K71</f>
        <v>0</v>
      </c>
    </row>
    <row r="72" spans="1:7" s="81" customFormat="1" ht="12" customHeight="1" thickBot="1">
      <c r="A72" s="88" t="s">
        <v>208</v>
      </c>
      <c r="B72" s="89" t="s">
        <v>209</v>
      </c>
      <c r="C72" s="93">
        <f>'1.2.sz.mell.'!C72+'1.3.sz.mell.'!C72+'1.4.sz.mell.'!C72</f>
        <v>0</v>
      </c>
      <c r="D72" s="93">
        <f>'1.2.sz.mell.'!H72+'1.3.sz.mell.'!H72+'1.4.sz.mell.'!H72</f>
        <v>0</v>
      </c>
      <c r="E72" s="93">
        <f>'1.2.sz.mell.'!I72+'1.3.sz.mell.'!I72+'1.4.sz.mell.'!I72</f>
        <v>0</v>
      </c>
      <c r="F72" s="93">
        <f>'1.2.sz.mell.'!J72+'1.3.sz.mell.'!J72+'1.4.sz.mell.'!J72</f>
        <v>0</v>
      </c>
      <c r="G72" s="93">
        <f>'1.2.sz.mell.'!K72+'1.3.sz.mell.'!K72+'1.4.sz.mell.'!K72</f>
        <v>0</v>
      </c>
    </row>
    <row r="73" spans="1:7" s="81" customFormat="1" ht="12" customHeight="1" thickBot="1">
      <c r="A73" s="96" t="s">
        <v>210</v>
      </c>
      <c r="B73" s="90" t="s">
        <v>211</v>
      </c>
      <c r="C73" s="59">
        <f>SUM(C74:C77)</f>
        <v>0</v>
      </c>
      <c r="D73" s="59">
        <f>SUM(D74:D77)</f>
        <v>0</v>
      </c>
      <c r="E73" s="59">
        <f>SUM(E74:E77)</f>
        <v>0</v>
      </c>
      <c r="F73" s="59">
        <f>SUM(F74:F77)</f>
        <v>0</v>
      </c>
      <c r="G73" s="59">
        <f>SUM(G74:G77)</f>
        <v>0</v>
      </c>
    </row>
    <row r="74" spans="1:7" s="81" customFormat="1" ht="12" customHeight="1">
      <c r="A74" s="98" t="s">
        <v>212</v>
      </c>
      <c r="B74" s="83" t="s">
        <v>213</v>
      </c>
      <c r="C74" s="93">
        <f>'1.2.sz.mell.'!C74+'1.3.sz.mell.'!C74+'1.4.sz.mell.'!C74</f>
        <v>0</v>
      </c>
      <c r="D74" s="93">
        <f>'1.2.sz.mell.'!H74+'1.3.sz.mell.'!H74+'1.4.sz.mell.'!H74</f>
        <v>0</v>
      </c>
      <c r="E74" s="93">
        <f>'1.2.sz.mell.'!I74+'1.3.sz.mell.'!I74+'1.4.sz.mell.'!I74</f>
        <v>0</v>
      </c>
      <c r="F74" s="93">
        <f>'1.2.sz.mell.'!J74+'1.3.sz.mell.'!J74+'1.4.sz.mell.'!J74</f>
        <v>0</v>
      </c>
      <c r="G74" s="93">
        <f>'1.2.sz.mell.'!K74+'1.3.sz.mell.'!K74+'1.4.sz.mell.'!K74</f>
        <v>0</v>
      </c>
    </row>
    <row r="75" spans="1:7" s="81" customFormat="1" ht="12" customHeight="1">
      <c r="A75" s="99" t="s">
        <v>214</v>
      </c>
      <c r="B75" s="86" t="s">
        <v>215</v>
      </c>
      <c r="C75" s="93">
        <f>'1.2.sz.mell.'!C75+'1.3.sz.mell.'!C75+'1.4.sz.mell.'!C75</f>
        <v>0</v>
      </c>
      <c r="D75" s="93">
        <f>'1.2.sz.mell.'!H75+'1.3.sz.mell.'!H75+'1.4.sz.mell.'!H75</f>
        <v>0</v>
      </c>
      <c r="E75" s="93">
        <f>'1.2.sz.mell.'!I75+'1.3.sz.mell.'!I75+'1.4.sz.mell.'!I75</f>
        <v>0</v>
      </c>
      <c r="F75" s="93">
        <f>'1.2.sz.mell.'!J75+'1.3.sz.mell.'!J75+'1.4.sz.mell.'!J75</f>
        <v>0</v>
      </c>
      <c r="G75" s="93">
        <f>'1.2.sz.mell.'!K75+'1.3.sz.mell.'!K75+'1.4.sz.mell.'!K75</f>
        <v>0</v>
      </c>
    </row>
    <row r="76" spans="1:7" s="81" customFormat="1" ht="12" customHeight="1">
      <c r="A76" s="99" t="s">
        <v>216</v>
      </c>
      <c r="B76" s="86" t="s">
        <v>217</v>
      </c>
      <c r="C76" s="93">
        <f>'1.2.sz.mell.'!C76+'1.3.sz.mell.'!C76+'1.4.sz.mell.'!C76</f>
        <v>0</v>
      </c>
      <c r="D76" s="93">
        <f>'1.2.sz.mell.'!H76+'1.3.sz.mell.'!H76+'1.4.sz.mell.'!H76</f>
        <v>0</v>
      </c>
      <c r="E76" s="93">
        <f>'1.2.sz.mell.'!I76+'1.3.sz.mell.'!I76+'1.4.sz.mell.'!I76</f>
        <v>0</v>
      </c>
      <c r="F76" s="93">
        <f>'1.2.sz.mell.'!J76+'1.3.sz.mell.'!J76+'1.4.sz.mell.'!J76</f>
        <v>0</v>
      </c>
      <c r="G76" s="93">
        <f>'1.2.sz.mell.'!K76+'1.3.sz.mell.'!K76+'1.4.sz.mell.'!K76</f>
        <v>0</v>
      </c>
    </row>
    <row r="77" spans="1:7" s="81" customFormat="1" ht="12" customHeight="1" thickBot="1">
      <c r="A77" s="100" t="s">
        <v>218</v>
      </c>
      <c r="B77" s="89" t="s">
        <v>219</v>
      </c>
      <c r="C77" s="93">
        <f>'1.2.sz.mell.'!C77+'1.3.sz.mell.'!C77+'1.4.sz.mell.'!C77</f>
        <v>0</v>
      </c>
      <c r="D77" s="93">
        <f>'1.2.sz.mell.'!H77+'1.3.sz.mell.'!H77+'1.4.sz.mell.'!H77</f>
        <v>0</v>
      </c>
      <c r="E77" s="93">
        <f>'1.2.sz.mell.'!I77+'1.3.sz.mell.'!I77+'1.4.sz.mell.'!I77</f>
        <v>0</v>
      </c>
      <c r="F77" s="93">
        <f>'1.2.sz.mell.'!J77+'1.3.sz.mell.'!J77+'1.4.sz.mell.'!J77</f>
        <v>0</v>
      </c>
      <c r="G77" s="93">
        <f>'1.2.sz.mell.'!K77+'1.3.sz.mell.'!K77+'1.4.sz.mell.'!K77</f>
        <v>0</v>
      </c>
    </row>
    <row r="78" spans="1:7" s="81" customFormat="1" ht="13.5" customHeight="1" thickBot="1">
      <c r="A78" s="96" t="s">
        <v>220</v>
      </c>
      <c r="B78" s="90" t="s">
        <v>221</v>
      </c>
      <c r="C78" s="101"/>
      <c r="D78" s="101"/>
      <c r="E78" s="101"/>
      <c r="F78" s="101"/>
      <c r="G78" s="101"/>
    </row>
    <row r="79" spans="1:7" s="81" customFormat="1" ht="15.75" customHeight="1" thickBot="1">
      <c r="A79" s="96" t="s">
        <v>222</v>
      </c>
      <c r="B79" s="102" t="s">
        <v>223</v>
      </c>
      <c r="C79" s="66">
        <f>+C57+C61+C66+C69+C73+C78</f>
        <v>7497</v>
      </c>
      <c r="D79" s="66">
        <f>+D57+D61+D66+D69+D73+D78</f>
        <v>0</v>
      </c>
      <c r="E79" s="66">
        <f>+E57+E61+E66+E69+E73+E78</f>
        <v>0</v>
      </c>
      <c r="F79" s="66">
        <f>+F57+F61+F66+F69+F73+F78</f>
        <v>0</v>
      </c>
      <c r="G79" s="66">
        <f>+G57+G61+G66+G69+G73+G78</f>
        <v>0</v>
      </c>
    </row>
    <row r="80" spans="1:7" s="81" customFormat="1" ht="16.5" customHeight="1" thickBot="1">
      <c r="A80" s="103" t="s">
        <v>224</v>
      </c>
      <c r="B80" s="104" t="s">
        <v>225</v>
      </c>
      <c r="C80" s="66">
        <f>+C56+C79</f>
        <v>201193</v>
      </c>
      <c r="D80" s="66" t="e">
        <f>+D56+D79</f>
        <v>#REF!</v>
      </c>
      <c r="E80" s="66" t="e">
        <f>+E56+E79</f>
        <v>#REF!</v>
      </c>
      <c r="F80" s="66" t="e">
        <f>+F56+F79</f>
        <v>#REF!</v>
      </c>
      <c r="G80" s="66" t="e">
        <f>+G56+G79</f>
        <v>#REF!</v>
      </c>
    </row>
    <row r="81" spans="1:7" s="81" customFormat="1" ht="16.5" customHeight="1">
      <c r="A81" s="105"/>
      <c r="B81" s="105"/>
      <c r="C81" s="106"/>
      <c r="D81" s="106"/>
      <c r="E81" s="106"/>
      <c r="F81" s="106"/>
      <c r="G81" s="106"/>
    </row>
    <row r="82" spans="1:7" ht="16.5" customHeight="1">
      <c r="A82" s="485" t="s">
        <v>226</v>
      </c>
      <c r="B82" s="485"/>
      <c r="C82" s="485"/>
      <c r="D82" s="224"/>
      <c r="E82" s="224"/>
      <c r="F82" s="224"/>
      <c r="G82" s="224"/>
    </row>
    <row r="83" spans="1:7" s="108" customFormat="1" ht="16.5" customHeight="1" thickBot="1">
      <c r="A83" s="486" t="s">
        <v>227</v>
      </c>
      <c r="B83" s="486"/>
      <c r="C83" s="107" t="s">
        <v>110</v>
      </c>
      <c r="D83" s="107" t="s">
        <v>110</v>
      </c>
      <c r="E83" s="107" t="s">
        <v>110</v>
      </c>
      <c r="F83" s="107" t="s">
        <v>110</v>
      </c>
      <c r="G83" s="107" t="s">
        <v>110</v>
      </c>
    </row>
    <row r="84" spans="1:7" ht="37.5" customHeight="1" thickBot="1">
      <c r="A84" s="72" t="s">
        <v>111</v>
      </c>
      <c r="B84" s="73" t="s">
        <v>228</v>
      </c>
      <c r="C84" s="74" t="s">
        <v>368</v>
      </c>
      <c r="D84" s="74" t="s">
        <v>351</v>
      </c>
      <c r="E84" s="74" t="s">
        <v>352</v>
      </c>
      <c r="F84" s="74" t="s">
        <v>353</v>
      </c>
      <c r="G84" s="74" t="s">
        <v>352</v>
      </c>
    </row>
    <row r="85" spans="1:7" s="78" customFormat="1" ht="12" customHeight="1" thickBot="1">
      <c r="A85" s="58">
        <v>1</v>
      </c>
      <c r="B85" s="109">
        <v>2</v>
      </c>
      <c r="C85" s="110">
        <v>3</v>
      </c>
      <c r="D85" s="110">
        <v>3</v>
      </c>
      <c r="E85" s="110">
        <v>3</v>
      </c>
      <c r="F85" s="110">
        <v>3</v>
      </c>
      <c r="G85" s="110">
        <v>3</v>
      </c>
    </row>
    <row r="86" spans="1:7" ht="12" customHeight="1" thickBot="1">
      <c r="A86" s="111" t="s">
        <v>5</v>
      </c>
      <c r="B86" s="112" t="s">
        <v>229</v>
      </c>
      <c r="C86" s="113">
        <f>SUM(C87:C91)</f>
        <v>201043</v>
      </c>
      <c r="D86" s="113">
        <f>SUM(D87:D91)</f>
        <v>0</v>
      </c>
      <c r="E86" s="113">
        <f>SUM(E87:E91)</f>
        <v>0</v>
      </c>
      <c r="F86" s="113">
        <f>SUM(F87:F91)</f>
        <v>0</v>
      </c>
      <c r="G86" s="113">
        <f>SUM(G87:G91)</f>
        <v>0</v>
      </c>
    </row>
    <row r="87" spans="1:7" ht="12" customHeight="1">
      <c r="A87" s="114" t="s">
        <v>6</v>
      </c>
      <c r="B87" s="115" t="s">
        <v>56</v>
      </c>
      <c r="C87" s="116">
        <f>'1.2.sz.mell.'!C87+'1.3.sz.mell.'!C87+'1.4.sz.mell.'!C87</f>
        <v>103468</v>
      </c>
      <c r="D87" s="116">
        <f>'1.2.sz.mell.'!H87+'1.3.sz.mell.'!H87+'1.4.sz.mell.'!H87</f>
        <v>0</v>
      </c>
      <c r="E87" s="116">
        <f>'1.2.sz.mell.'!I87+'1.3.sz.mell.'!I87+'1.4.sz.mell.'!I87</f>
        <v>0</v>
      </c>
      <c r="F87" s="116">
        <f>'1.2.sz.mell.'!J87+'1.3.sz.mell.'!J87+'1.4.sz.mell.'!J87</f>
        <v>0</v>
      </c>
      <c r="G87" s="116">
        <f>'1.2.sz.mell.'!K87+'1.3.sz.mell.'!K87+'1.4.sz.mell.'!K87</f>
        <v>0</v>
      </c>
    </row>
    <row r="88" spans="1:7" ht="12" customHeight="1">
      <c r="A88" s="85" t="s">
        <v>7</v>
      </c>
      <c r="B88" s="20" t="s">
        <v>57</v>
      </c>
      <c r="C88" s="87">
        <f>'1.2.sz.mell.'!C88+'1.3.sz.mell.'!C88+'1.4.sz.mell.'!C88</f>
        <v>30381</v>
      </c>
      <c r="D88" s="87">
        <f>'1.2.sz.mell.'!H88+'1.3.sz.mell.'!H88+'1.4.sz.mell.'!H88</f>
        <v>0</v>
      </c>
      <c r="E88" s="87">
        <f>'1.2.sz.mell.'!I88+'1.3.sz.mell.'!I88+'1.4.sz.mell.'!I88</f>
        <v>0</v>
      </c>
      <c r="F88" s="87">
        <f>'1.2.sz.mell.'!J88+'1.3.sz.mell.'!J88+'1.4.sz.mell.'!J88</f>
        <v>0</v>
      </c>
      <c r="G88" s="87">
        <f>'1.2.sz.mell.'!K88+'1.3.sz.mell.'!K88+'1.4.sz.mell.'!K88</f>
        <v>0</v>
      </c>
    </row>
    <row r="89" spans="1:7" ht="12" customHeight="1">
      <c r="A89" s="85" t="s">
        <v>8</v>
      </c>
      <c r="B89" s="20" t="s">
        <v>58</v>
      </c>
      <c r="C89" s="91">
        <f>'1.2.sz.mell.'!C89+'1.3.sz.mell.'!C89+'1.4.sz.mell.'!C89</f>
        <v>49827</v>
      </c>
      <c r="D89" s="91">
        <f>'1.2.sz.mell.'!H89+'1.3.sz.mell.'!H89+'1.4.sz.mell.'!H89</f>
        <v>0</v>
      </c>
      <c r="E89" s="91">
        <f>'1.2.sz.mell.'!I89+'1.3.sz.mell.'!I89+'1.4.sz.mell.'!I89</f>
        <v>0</v>
      </c>
      <c r="F89" s="91">
        <f>'1.2.sz.mell.'!J89+'1.3.sz.mell.'!J89+'1.4.sz.mell.'!J89</f>
        <v>0</v>
      </c>
      <c r="G89" s="91">
        <f>'1.2.sz.mell.'!K89+'1.3.sz.mell.'!K89+'1.4.sz.mell.'!K89</f>
        <v>0</v>
      </c>
    </row>
    <row r="90" spans="1:7" ht="12" customHeight="1">
      <c r="A90" s="85" t="s">
        <v>9</v>
      </c>
      <c r="B90" s="117" t="s">
        <v>59</v>
      </c>
      <c r="C90" s="91">
        <f>'1.2.sz.mell.'!C90+'1.3.sz.mell.'!C90+'1.4.sz.mell.'!C90</f>
        <v>0</v>
      </c>
      <c r="D90" s="91">
        <f>'1.2.sz.mell.'!H90+'1.3.sz.mell.'!H90+'1.4.sz.mell.'!H90</f>
        <v>0</v>
      </c>
      <c r="E90" s="91">
        <f>'1.2.sz.mell.'!I90+'1.3.sz.mell.'!I90+'1.4.sz.mell.'!I90</f>
        <v>0</v>
      </c>
      <c r="F90" s="91">
        <f>'1.2.sz.mell.'!J90+'1.3.sz.mell.'!J90+'1.4.sz.mell.'!J90</f>
        <v>0</v>
      </c>
      <c r="G90" s="91">
        <f>'1.2.sz.mell.'!K90+'1.3.sz.mell.'!K90+'1.4.sz.mell.'!K90</f>
        <v>0</v>
      </c>
    </row>
    <row r="91" spans="1:7" ht="12" customHeight="1" thickBot="1">
      <c r="A91" s="85" t="s">
        <v>230</v>
      </c>
      <c r="B91" s="118" t="s">
        <v>60</v>
      </c>
      <c r="C91" s="91">
        <f>'1.2.sz.mell.'!C91+'1.3.sz.mell.'!C91+'1.4.sz.mell.'!C91</f>
        <v>17367</v>
      </c>
      <c r="D91" s="91">
        <f>'1.2.sz.mell.'!H91+'1.3.sz.mell.'!H91+'1.4.sz.mell.'!H91</f>
        <v>0</v>
      </c>
      <c r="E91" s="91">
        <f>'1.2.sz.mell.'!I91+'1.3.sz.mell.'!I91+'1.4.sz.mell.'!I91</f>
        <v>0</v>
      </c>
      <c r="F91" s="91">
        <f>'1.2.sz.mell.'!J91+'1.3.sz.mell.'!J91+'1.4.sz.mell.'!J91</f>
        <v>0</v>
      </c>
      <c r="G91" s="91">
        <f>'1.2.sz.mell.'!K91+'1.3.sz.mell.'!K91+'1.4.sz.mell.'!K91</f>
        <v>0</v>
      </c>
    </row>
    <row r="92" spans="1:7" ht="12" customHeight="1" thickBot="1">
      <c r="A92" s="79" t="s">
        <v>11</v>
      </c>
      <c r="B92" s="120" t="s">
        <v>231</v>
      </c>
      <c r="C92" s="59">
        <f>+C93+C95+C97</f>
        <v>150</v>
      </c>
      <c r="D92" s="59">
        <f>+D93+D95+D97</f>
        <v>0</v>
      </c>
      <c r="E92" s="59">
        <f>+E93+E95+E97</f>
        <v>0</v>
      </c>
      <c r="F92" s="59">
        <f>+F93+F95+F97</f>
        <v>0</v>
      </c>
      <c r="G92" s="59">
        <f>+G93+G95+G97</f>
        <v>0</v>
      </c>
    </row>
    <row r="93" spans="1:7" ht="12" customHeight="1">
      <c r="A93" s="82" t="s">
        <v>13</v>
      </c>
      <c r="B93" s="20" t="s">
        <v>62</v>
      </c>
      <c r="C93" s="84">
        <f>'1.2.sz.mell.'!C93+'1.3.sz.mell.'!C93+'1.4.sz.mell.'!C93</f>
        <v>150</v>
      </c>
      <c r="D93" s="84">
        <f>'1.2.sz.mell.'!H93+'1.3.sz.mell.'!H93+'1.4.sz.mell.'!H93</f>
        <v>0</v>
      </c>
      <c r="E93" s="84">
        <f>'1.2.sz.mell.'!I93+'1.3.sz.mell.'!I93+'1.4.sz.mell.'!I93</f>
        <v>0</v>
      </c>
      <c r="F93" s="84">
        <f>'1.2.sz.mell.'!J93+'1.3.sz.mell.'!J93+'1.4.sz.mell.'!J93</f>
        <v>0</v>
      </c>
      <c r="G93" s="84">
        <f>'1.2.sz.mell.'!K93+'1.3.sz.mell.'!K93+'1.4.sz.mell.'!K93</f>
        <v>0</v>
      </c>
    </row>
    <row r="94" spans="1:7" ht="12" customHeight="1">
      <c r="A94" s="82" t="s">
        <v>15</v>
      </c>
      <c r="B94" s="121" t="s">
        <v>232</v>
      </c>
      <c r="C94" s="84">
        <f>'1.2.sz.mell.'!C94+'1.3.sz.mell.'!C94+'1.4.sz.mell.'!C94</f>
        <v>0</v>
      </c>
      <c r="D94" s="84">
        <f>'1.2.sz.mell.'!H94+'1.3.sz.mell.'!H94+'1.4.sz.mell.'!H94</f>
        <v>0</v>
      </c>
      <c r="E94" s="84">
        <f>'1.2.sz.mell.'!I94+'1.3.sz.mell.'!I94+'1.4.sz.mell.'!I94</f>
        <v>0</v>
      </c>
      <c r="F94" s="84">
        <f>'1.2.sz.mell.'!J94+'1.3.sz.mell.'!J94+'1.4.sz.mell.'!J94</f>
        <v>0</v>
      </c>
      <c r="G94" s="84">
        <f>'1.2.sz.mell.'!K94+'1.3.sz.mell.'!K94+'1.4.sz.mell.'!K94</f>
        <v>0</v>
      </c>
    </row>
    <row r="95" spans="1:7" ht="12" customHeight="1">
      <c r="A95" s="82" t="s">
        <v>17</v>
      </c>
      <c r="B95" s="121" t="s">
        <v>63</v>
      </c>
      <c r="C95" s="87">
        <f>'1.2.sz.mell.'!C95+'1.3.sz.mell.'!C95+'1.4.sz.mell.'!C95</f>
        <v>0</v>
      </c>
      <c r="D95" s="87">
        <f>'1.2.sz.mell.'!H95+'1.3.sz.mell.'!H95+'1.4.sz.mell.'!H95</f>
        <v>0</v>
      </c>
      <c r="E95" s="87">
        <f>'1.2.sz.mell.'!I95+'1.3.sz.mell.'!I95+'1.4.sz.mell.'!I95</f>
        <v>0</v>
      </c>
      <c r="F95" s="87">
        <f>'1.2.sz.mell.'!J95+'1.3.sz.mell.'!J95+'1.4.sz.mell.'!J95</f>
        <v>0</v>
      </c>
      <c r="G95" s="87">
        <f>'1.2.sz.mell.'!K95+'1.3.sz.mell.'!K95+'1.4.sz.mell.'!K95</f>
        <v>0</v>
      </c>
    </row>
    <row r="96" spans="1:7" ht="12" customHeight="1">
      <c r="A96" s="82" t="s">
        <v>19</v>
      </c>
      <c r="B96" s="121" t="s">
        <v>233</v>
      </c>
      <c r="C96" s="62">
        <f>'1.2.sz.mell.'!C96+'1.3.sz.mell.'!C96+'1.4.sz.mell.'!C96</f>
        <v>0</v>
      </c>
      <c r="D96" s="62">
        <f>'1.2.sz.mell.'!H96+'1.3.sz.mell.'!H96+'1.4.sz.mell.'!H96</f>
        <v>0</v>
      </c>
      <c r="E96" s="62">
        <f>'1.2.sz.mell.'!I96+'1.3.sz.mell.'!I96+'1.4.sz.mell.'!I96</f>
        <v>0</v>
      </c>
      <c r="F96" s="62">
        <f>'1.2.sz.mell.'!J96+'1.3.sz.mell.'!J96+'1.4.sz.mell.'!J96</f>
        <v>0</v>
      </c>
      <c r="G96" s="62">
        <f>'1.2.sz.mell.'!K96+'1.3.sz.mell.'!K96+'1.4.sz.mell.'!K96</f>
        <v>0</v>
      </c>
    </row>
    <row r="97" spans="1:7" ht="12" customHeight="1" thickBot="1">
      <c r="A97" s="82" t="s">
        <v>117</v>
      </c>
      <c r="B97" s="122" t="s">
        <v>234</v>
      </c>
      <c r="C97" s="62">
        <f>'1.2.sz.mell.'!C97+'1.3.sz.mell.'!C97+'1.4.sz.mell.'!C97</f>
        <v>0</v>
      </c>
      <c r="D97" s="62">
        <f>'1.2.sz.mell.'!H97+'1.3.sz.mell.'!H97+'1.4.sz.mell.'!H97</f>
        <v>0</v>
      </c>
      <c r="E97" s="62">
        <f>'1.2.sz.mell.'!I97+'1.3.sz.mell.'!I97+'1.4.sz.mell.'!I97</f>
        <v>0</v>
      </c>
      <c r="F97" s="62">
        <f>'1.2.sz.mell.'!J97+'1.3.sz.mell.'!J97+'1.4.sz.mell.'!J97</f>
        <v>0</v>
      </c>
      <c r="G97" s="62">
        <f>'1.2.sz.mell.'!K97+'1.3.sz.mell.'!K97+'1.4.sz.mell.'!K97</f>
        <v>0</v>
      </c>
    </row>
    <row r="98" spans="1:7" ht="12" customHeight="1" thickBot="1">
      <c r="A98" s="79" t="s">
        <v>21</v>
      </c>
      <c r="B98" s="25" t="s">
        <v>235</v>
      </c>
      <c r="C98" s="59">
        <f>+C99+C100</f>
        <v>0</v>
      </c>
      <c r="D98" s="59">
        <f>+D99+D100</f>
        <v>0</v>
      </c>
      <c r="E98" s="59">
        <f>+E99+E100</f>
        <v>0</v>
      </c>
      <c r="F98" s="59">
        <f>+F99+F100</f>
        <v>0</v>
      </c>
      <c r="G98" s="59">
        <f>+G99+G100</f>
        <v>0</v>
      </c>
    </row>
    <row r="99" spans="1:7" ht="12" customHeight="1">
      <c r="A99" s="82" t="s">
        <v>122</v>
      </c>
      <c r="B99" s="23" t="s">
        <v>236</v>
      </c>
      <c r="C99" s="84">
        <f>'1.2.sz.mell.'!C99+'1.3.sz.mell.'!C99+'1.4.sz.mell.'!C99</f>
        <v>0</v>
      </c>
      <c r="D99" s="84">
        <f>'1.2.sz.mell.'!H99+'1.3.sz.mell.'!H99+'1.4.sz.mell.'!H99</f>
        <v>0</v>
      </c>
      <c r="E99" s="84">
        <f>'1.2.sz.mell.'!I99+'1.3.sz.mell.'!I99+'1.4.sz.mell.'!I99</f>
        <v>0</v>
      </c>
      <c r="F99" s="84">
        <f>'1.2.sz.mell.'!J99+'1.3.sz.mell.'!J99+'1.4.sz.mell.'!J99</f>
        <v>0</v>
      </c>
      <c r="G99" s="84">
        <f>'1.2.sz.mell.'!K99+'1.3.sz.mell.'!K99+'1.4.sz.mell.'!K99</f>
        <v>0</v>
      </c>
    </row>
    <row r="100" spans="1:7" ht="12" customHeight="1" thickBot="1">
      <c r="A100" s="88" t="s">
        <v>124</v>
      </c>
      <c r="B100" s="121" t="s">
        <v>237</v>
      </c>
      <c r="C100" s="91">
        <f>'1.2.sz.mell.'!C100+'1.3.sz.mell.'!C100+'1.4.sz.mell.'!C100</f>
        <v>0</v>
      </c>
      <c r="D100" s="91">
        <f>'1.2.sz.mell.'!H100+'1.3.sz.mell.'!H100+'1.4.sz.mell.'!H100</f>
        <v>0</v>
      </c>
      <c r="E100" s="91">
        <f>'1.2.sz.mell.'!I100+'1.3.sz.mell.'!I100+'1.4.sz.mell.'!I100</f>
        <v>0</v>
      </c>
      <c r="F100" s="91">
        <f>'1.2.sz.mell.'!J100+'1.3.sz.mell.'!J100+'1.4.sz.mell.'!J100</f>
        <v>0</v>
      </c>
      <c r="G100" s="91">
        <f>'1.2.sz.mell.'!K100+'1.3.sz.mell.'!K100+'1.4.sz.mell.'!K100</f>
        <v>0</v>
      </c>
    </row>
    <row r="101" spans="1:7" ht="12" customHeight="1" thickBot="1">
      <c r="A101" s="79" t="s">
        <v>23</v>
      </c>
      <c r="B101" s="25" t="s">
        <v>104</v>
      </c>
      <c r="C101" s="59">
        <f>+C86+C92+C98</f>
        <v>201193</v>
      </c>
      <c r="D101" s="59">
        <f>+D86+D92+D98</f>
        <v>0</v>
      </c>
      <c r="E101" s="59">
        <f>+E86+E92+E98</f>
        <v>0</v>
      </c>
      <c r="F101" s="59">
        <f>+F86+F92+F98</f>
        <v>0</v>
      </c>
      <c r="G101" s="59">
        <f>+G86+G92+G98</f>
        <v>0</v>
      </c>
    </row>
    <row r="102" spans="1:7" ht="12" customHeight="1" thickBot="1">
      <c r="A102" s="79" t="s">
        <v>30</v>
      </c>
      <c r="B102" s="25" t="s">
        <v>72</v>
      </c>
      <c r="C102" s="59">
        <f>+C103+C104+C105</f>
        <v>0</v>
      </c>
      <c r="D102" s="59">
        <f>+D103+D104+D105</f>
        <v>0</v>
      </c>
      <c r="E102" s="59">
        <f>+E103+E104+E105</f>
        <v>0</v>
      </c>
      <c r="F102" s="59">
        <f>+F103+F104+F105</f>
        <v>0</v>
      </c>
      <c r="G102" s="59">
        <f>+G103+G104+G105</f>
        <v>0</v>
      </c>
    </row>
    <row r="103" spans="1:7" ht="12" customHeight="1">
      <c r="A103" s="82" t="s">
        <v>32</v>
      </c>
      <c r="B103" s="23" t="s">
        <v>73</v>
      </c>
      <c r="C103" s="62">
        <f>'1.2.sz.mell.'!C103+'1.3.sz.mell.'!C103+'1.4.sz.mell.'!C103</f>
        <v>0</v>
      </c>
      <c r="D103" s="62">
        <f>'1.2.sz.mell.'!H103+'1.3.sz.mell.'!H103+'1.4.sz.mell.'!H103</f>
        <v>0</v>
      </c>
      <c r="E103" s="62">
        <f>'1.2.sz.mell.'!I103+'1.3.sz.mell.'!I103+'1.4.sz.mell.'!I103</f>
        <v>0</v>
      </c>
      <c r="F103" s="62">
        <f>'1.2.sz.mell.'!J103+'1.3.sz.mell.'!J103+'1.4.sz.mell.'!J103</f>
        <v>0</v>
      </c>
      <c r="G103" s="62">
        <f>'1.2.sz.mell.'!K103+'1.3.sz.mell.'!K103+'1.4.sz.mell.'!K103</f>
        <v>0</v>
      </c>
    </row>
    <row r="104" spans="1:7" ht="12" customHeight="1">
      <c r="A104" s="82" t="s">
        <v>34</v>
      </c>
      <c r="B104" s="23" t="s">
        <v>74</v>
      </c>
      <c r="C104" s="62">
        <f>'1.2.sz.mell.'!C104+'1.3.sz.mell.'!C104+'1.4.sz.mell.'!C104</f>
        <v>0</v>
      </c>
      <c r="D104" s="62">
        <f>'1.2.sz.mell.'!H104+'1.3.sz.mell.'!H104+'1.4.sz.mell.'!H104</f>
        <v>0</v>
      </c>
      <c r="E104" s="62">
        <f>'1.2.sz.mell.'!I104+'1.3.sz.mell.'!I104+'1.4.sz.mell.'!I104</f>
        <v>0</v>
      </c>
      <c r="F104" s="62">
        <f>'1.2.sz.mell.'!J104+'1.3.sz.mell.'!J104+'1.4.sz.mell.'!J104</f>
        <v>0</v>
      </c>
      <c r="G104" s="62">
        <f>'1.2.sz.mell.'!K104+'1.3.sz.mell.'!K104+'1.4.sz.mell.'!K104</f>
        <v>0</v>
      </c>
    </row>
    <row r="105" spans="1:7" ht="12" customHeight="1" thickBot="1">
      <c r="A105" s="119" t="s">
        <v>36</v>
      </c>
      <c r="B105" s="65" t="s">
        <v>75</v>
      </c>
      <c r="C105" s="62">
        <f>'1.2.sz.mell.'!C105+'1.3.sz.mell.'!C105+'1.4.sz.mell.'!C105</f>
        <v>0</v>
      </c>
      <c r="D105" s="62">
        <f>'1.2.sz.mell.'!H105+'1.3.sz.mell.'!H105+'1.4.sz.mell.'!H105</f>
        <v>0</v>
      </c>
      <c r="E105" s="62">
        <f>'1.2.sz.mell.'!I105+'1.3.sz.mell.'!I105+'1.4.sz.mell.'!I105</f>
        <v>0</v>
      </c>
      <c r="F105" s="62">
        <f>'1.2.sz.mell.'!J105+'1.3.sz.mell.'!J105+'1.4.sz.mell.'!J105</f>
        <v>0</v>
      </c>
      <c r="G105" s="62">
        <f>'1.2.sz.mell.'!K105+'1.3.sz.mell.'!K105+'1.4.sz.mell.'!K105</f>
        <v>0</v>
      </c>
    </row>
    <row r="106" spans="1:7" ht="12" customHeight="1" thickBot="1">
      <c r="A106" s="79" t="s">
        <v>38</v>
      </c>
      <c r="B106" s="25" t="s">
        <v>76</v>
      </c>
      <c r="C106" s="59">
        <f>+C107+C108+C109+C110</f>
        <v>0</v>
      </c>
      <c r="D106" s="59">
        <f>+D107+D108+D109+D110</f>
        <v>0</v>
      </c>
      <c r="E106" s="59">
        <f>+E107+E108+E109+E110</f>
        <v>0</v>
      </c>
      <c r="F106" s="59">
        <f>+F107+F108+F109+F110</f>
        <v>0</v>
      </c>
      <c r="G106" s="59">
        <f>+G107+G108+G109+G110</f>
        <v>0</v>
      </c>
    </row>
    <row r="107" spans="1:7" ht="12" customHeight="1">
      <c r="A107" s="82" t="s">
        <v>77</v>
      </c>
      <c r="B107" s="23" t="s">
        <v>78</v>
      </c>
      <c r="C107" s="62">
        <f>'1.2.sz.mell.'!C107+'1.3.sz.mell.'!C107+'1.4.sz.mell.'!C107</f>
        <v>0</v>
      </c>
      <c r="D107" s="62">
        <f>'1.2.sz.mell.'!H107+'1.3.sz.mell.'!H107+'1.4.sz.mell.'!H107</f>
        <v>0</v>
      </c>
      <c r="E107" s="62">
        <f>'1.2.sz.mell.'!I107+'1.3.sz.mell.'!I107+'1.4.sz.mell.'!I107</f>
        <v>0</v>
      </c>
      <c r="F107" s="62">
        <f>'1.2.sz.mell.'!J107+'1.3.sz.mell.'!J107+'1.4.sz.mell.'!J107</f>
        <v>0</v>
      </c>
      <c r="G107" s="62">
        <f>'1.2.sz.mell.'!K107+'1.3.sz.mell.'!K107+'1.4.sz.mell.'!K107</f>
        <v>0</v>
      </c>
    </row>
    <row r="108" spans="1:7" ht="12" customHeight="1">
      <c r="A108" s="82" t="s">
        <v>79</v>
      </c>
      <c r="B108" s="23" t="s">
        <v>80</v>
      </c>
      <c r="C108" s="62">
        <f>'1.2.sz.mell.'!C108+'1.3.sz.mell.'!C108+'1.4.sz.mell.'!C108</f>
        <v>0</v>
      </c>
      <c r="D108" s="62">
        <f>'1.2.sz.mell.'!H108+'1.3.sz.mell.'!H108+'1.4.sz.mell.'!H108</f>
        <v>0</v>
      </c>
      <c r="E108" s="62">
        <f>'1.2.sz.mell.'!I108+'1.3.sz.mell.'!I108+'1.4.sz.mell.'!I108</f>
        <v>0</v>
      </c>
      <c r="F108" s="62">
        <f>'1.2.sz.mell.'!J108+'1.3.sz.mell.'!J108+'1.4.sz.mell.'!J108</f>
        <v>0</v>
      </c>
      <c r="G108" s="62">
        <f>'1.2.sz.mell.'!K108+'1.3.sz.mell.'!K108+'1.4.sz.mell.'!K108</f>
        <v>0</v>
      </c>
    </row>
    <row r="109" spans="1:7" ht="12" customHeight="1">
      <c r="A109" s="82" t="s">
        <v>81</v>
      </c>
      <c r="B109" s="23" t="s">
        <v>82</v>
      </c>
      <c r="C109" s="62">
        <f>'1.2.sz.mell.'!C109+'1.3.sz.mell.'!C109+'1.4.sz.mell.'!C109</f>
        <v>0</v>
      </c>
      <c r="D109" s="62">
        <f>'1.2.sz.mell.'!H109+'1.3.sz.mell.'!H109+'1.4.sz.mell.'!H109</f>
        <v>0</v>
      </c>
      <c r="E109" s="62">
        <f>'1.2.sz.mell.'!I109+'1.3.sz.mell.'!I109+'1.4.sz.mell.'!I109</f>
        <v>0</v>
      </c>
      <c r="F109" s="62">
        <f>'1.2.sz.mell.'!J109+'1.3.sz.mell.'!J109+'1.4.sz.mell.'!J109</f>
        <v>0</v>
      </c>
      <c r="G109" s="62">
        <f>'1.2.sz.mell.'!K109+'1.3.sz.mell.'!K109+'1.4.sz.mell.'!K109</f>
        <v>0</v>
      </c>
    </row>
    <row r="110" spans="1:7" ht="12" customHeight="1" thickBot="1">
      <c r="A110" s="119" t="s">
        <v>83</v>
      </c>
      <c r="B110" s="65" t="s">
        <v>84</v>
      </c>
      <c r="C110" s="62">
        <f>'1.2.sz.mell.'!C110+'1.3.sz.mell.'!C110+'1.4.sz.mell.'!C110</f>
        <v>0</v>
      </c>
      <c r="D110" s="62">
        <f>'1.2.sz.mell.'!H110+'1.3.sz.mell.'!H110+'1.4.sz.mell.'!H110</f>
        <v>0</v>
      </c>
      <c r="E110" s="62">
        <f>'1.2.sz.mell.'!I110+'1.3.sz.mell.'!I110+'1.4.sz.mell.'!I110</f>
        <v>0</v>
      </c>
      <c r="F110" s="62">
        <f>'1.2.sz.mell.'!J110+'1.3.sz.mell.'!J110+'1.4.sz.mell.'!J110</f>
        <v>0</v>
      </c>
      <c r="G110" s="62">
        <f>'1.2.sz.mell.'!K110+'1.3.sz.mell.'!K110+'1.4.sz.mell.'!K110</f>
        <v>0</v>
      </c>
    </row>
    <row r="111" spans="1:7" ht="12" customHeight="1" thickBot="1">
      <c r="A111" s="79" t="s">
        <v>40</v>
      </c>
      <c r="B111" s="25" t="s">
        <v>85</v>
      </c>
      <c r="C111" s="66">
        <f>+C112+C113+C115+C116</f>
        <v>0</v>
      </c>
      <c r="D111" s="66">
        <f>+D112+D113+D115+D116</f>
        <v>0</v>
      </c>
      <c r="E111" s="66">
        <f>+E112+E113+E115+E116</f>
        <v>0</v>
      </c>
      <c r="F111" s="66">
        <f>+F112+F113+F115+F116</f>
        <v>0</v>
      </c>
      <c r="G111" s="66">
        <f>+G112+G113+G115+G116</f>
        <v>0</v>
      </c>
    </row>
    <row r="112" spans="1:7" ht="12" customHeight="1">
      <c r="A112" s="82" t="s">
        <v>86</v>
      </c>
      <c r="B112" s="23" t="s">
        <v>87</v>
      </c>
      <c r="C112" s="62">
        <f>'1.2.sz.mell.'!C112+'1.3.sz.mell.'!C112+'1.4.sz.mell.'!C112</f>
        <v>0</v>
      </c>
      <c r="D112" s="62">
        <f>'1.2.sz.mell.'!H112+'1.3.sz.mell.'!H112+'1.4.sz.mell.'!H112</f>
        <v>0</v>
      </c>
      <c r="E112" s="62">
        <f>'1.2.sz.mell.'!I112+'1.3.sz.mell.'!I112+'1.4.sz.mell.'!I112</f>
        <v>0</v>
      </c>
      <c r="F112" s="62">
        <f>'1.2.sz.mell.'!J112+'1.3.sz.mell.'!J112+'1.4.sz.mell.'!J112</f>
        <v>0</v>
      </c>
      <c r="G112" s="62">
        <f>'1.2.sz.mell.'!K112+'1.3.sz.mell.'!K112+'1.4.sz.mell.'!K112</f>
        <v>0</v>
      </c>
    </row>
    <row r="113" spans="1:7" ht="12" customHeight="1">
      <c r="A113" s="82" t="s">
        <v>88</v>
      </c>
      <c r="B113" s="23" t="s">
        <v>89</v>
      </c>
      <c r="C113" s="62">
        <f>'1.2.sz.mell.'!C113+'1.3.sz.mell.'!C113+'1.4.sz.mell.'!C113</f>
        <v>0</v>
      </c>
      <c r="D113" s="62">
        <f>'1.2.sz.mell.'!H113+'1.3.sz.mell.'!H113+'1.4.sz.mell.'!H113</f>
        <v>0</v>
      </c>
      <c r="E113" s="62">
        <f>'1.2.sz.mell.'!I113+'1.3.sz.mell.'!I113+'1.4.sz.mell.'!I113</f>
        <v>0</v>
      </c>
      <c r="F113" s="62">
        <f>'1.2.sz.mell.'!J113+'1.3.sz.mell.'!J113+'1.4.sz.mell.'!J113</f>
        <v>0</v>
      </c>
      <c r="G113" s="62">
        <f>'1.2.sz.mell.'!K113+'1.3.sz.mell.'!K113+'1.4.sz.mell.'!K113</f>
        <v>0</v>
      </c>
    </row>
    <row r="114" spans="1:7" ht="12" customHeight="1">
      <c r="A114" s="82" t="s">
        <v>90</v>
      </c>
      <c r="B114" s="23" t="s">
        <v>106</v>
      </c>
      <c r="C114" s="62"/>
      <c r="D114" s="62"/>
      <c r="E114" s="62"/>
      <c r="F114" s="62"/>
      <c r="G114" s="62"/>
    </row>
    <row r="115" spans="1:7" ht="12" customHeight="1">
      <c r="A115" s="82" t="s">
        <v>92</v>
      </c>
      <c r="B115" s="23" t="s">
        <v>91</v>
      </c>
      <c r="C115" s="62">
        <f>'1.2.sz.mell.'!C115+'1.3.sz.mell.'!C115+'1.4.sz.mell.'!C115</f>
        <v>0</v>
      </c>
      <c r="D115" s="62">
        <f>'1.2.sz.mell.'!H115+'1.3.sz.mell.'!H115+'1.4.sz.mell.'!H115</f>
        <v>0</v>
      </c>
      <c r="E115" s="62">
        <f>'1.2.sz.mell.'!I115+'1.3.sz.mell.'!I115+'1.4.sz.mell.'!I115</f>
        <v>0</v>
      </c>
      <c r="F115" s="62">
        <f>'1.2.sz.mell.'!J115+'1.3.sz.mell.'!J115+'1.4.sz.mell.'!J115</f>
        <v>0</v>
      </c>
      <c r="G115" s="62">
        <f>'1.2.sz.mell.'!K115+'1.3.sz.mell.'!K115+'1.4.sz.mell.'!K115</f>
        <v>0</v>
      </c>
    </row>
    <row r="116" spans="1:7" ht="12" customHeight="1" thickBot="1">
      <c r="A116" s="119" t="s">
        <v>105</v>
      </c>
      <c r="B116" s="65" t="s">
        <v>93</v>
      </c>
      <c r="C116" s="62">
        <f>'1.2.sz.mell.'!C116+'1.3.sz.mell.'!C116+'1.4.sz.mell.'!C116</f>
        <v>0</v>
      </c>
      <c r="D116" s="62">
        <f>'1.2.sz.mell.'!H116+'1.3.sz.mell.'!H116+'1.4.sz.mell.'!H116</f>
        <v>0</v>
      </c>
      <c r="E116" s="62">
        <f>'1.2.sz.mell.'!I116+'1.3.sz.mell.'!I116+'1.4.sz.mell.'!I116</f>
        <v>0</v>
      </c>
      <c r="F116" s="62">
        <f>'1.2.sz.mell.'!J116+'1.3.sz.mell.'!J116+'1.4.sz.mell.'!J116</f>
        <v>0</v>
      </c>
      <c r="G116" s="62">
        <f>'1.2.sz.mell.'!K116+'1.3.sz.mell.'!K116+'1.4.sz.mell.'!K116</f>
        <v>0</v>
      </c>
    </row>
    <row r="117" spans="1:7" ht="12" customHeight="1" thickBot="1">
      <c r="A117" s="79" t="s">
        <v>42</v>
      </c>
      <c r="B117" s="25" t="s">
        <v>94</v>
      </c>
      <c r="C117" s="123">
        <f>+C118+C119+C120+C121</f>
        <v>0</v>
      </c>
      <c r="D117" s="123">
        <f>+D118+D119+D120+D121</f>
        <v>0</v>
      </c>
      <c r="E117" s="123">
        <f>+E118+E119+E120+E121</f>
        <v>0</v>
      </c>
      <c r="F117" s="123">
        <f>+F118+F119+F120+F121</f>
        <v>0</v>
      </c>
      <c r="G117" s="123">
        <f>+G118+G119+G120+G121</f>
        <v>0</v>
      </c>
    </row>
    <row r="118" spans="1:7" ht="12" customHeight="1">
      <c r="A118" s="82" t="s">
        <v>95</v>
      </c>
      <c r="B118" s="23" t="s">
        <v>96</v>
      </c>
      <c r="C118" s="62">
        <f>'1.2.sz.mell.'!C118+'1.3.sz.mell.'!C118+'1.4.sz.mell.'!C118</f>
        <v>0</v>
      </c>
      <c r="D118" s="62">
        <f>'1.2.sz.mell.'!H118+'1.3.sz.mell.'!H118+'1.4.sz.mell.'!H118</f>
        <v>0</v>
      </c>
      <c r="E118" s="62">
        <f>'1.2.sz.mell.'!I118+'1.3.sz.mell.'!I118+'1.4.sz.mell.'!I118</f>
        <v>0</v>
      </c>
      <c r="F118" s="62">
        <f>'1.2.sz.mell.'!J118+'1.3.sz.mell.'!J118+'1.4.sz.mell.'!J118</f>
        <v>0</v>
      </c>
      <c r="G118" s="62">
        <f>'1.2.sz.mell.'!K118+'1.3.sz.mell.'!K118+'1.4.sz.mell.'!K118</f>
        <v>0</v>
      </c>
    </row>
    <row r="119" spans="1:7" ht="12" customHeight="1">
      <c r="A119" s="82" t="s">
        <v>97</v>
      </c>
      <c r="B119" s="23" t="s">
        <v>98</v>
      </c>
      <c r="C119" s="62">
        <f>'1.2.sz.mell.'!C119+'1.3.sz.mell.'!C119+'1.4.sz.mell.'!C119</f>
        <v>0</v>
      </c>
      <c r="D119" s="62">
        <f>'1.2.sz.mell.'!H119+'1.3.sz.mell.'!H119+'1.4.sz.mell.'!H119</f>
        <v>0</v>
      </c>
      <c r="E119" s="62">
        <f>'1.2.sz.mell.'!I119+'1.3.sz.mell.'!I119+'1.4.sz.mell.'!I119</f>
        <v>0</v>
      </c>
      <c r="F119" s="62">
        <f>'1.2.sz.mell.'!J119+'1.3.sz.mell.'!J119+'1.4.sz.mell.'!J119</f>
        <v>0</v>
      </c>
      <c r="G119" s="62">
        <f>'1.2.sz.mell.'!K119+'1.3.sz.mell.'!K119+'1.4.sz.mell.'!K119</f>
        <v>0</v>
      </c>
    </row>
    <row r="120" spans="1:7" ht="12" customHeight="1">
      <c r="A120" s="82" t="s">
        <v>99</v>
      </c>
      <c r="B120" s="23" t="s">
        <v>100</v>
      </c>
      <c r="C120" s="62">
        <f>'1.2.sz.mell.'!C120+'1.3.sz.mell.'!C120+'1.4.sz.mell.'!C120</f>
        <v>0</v>
      </c>
      <c r="D120" s="62">
        <f>'1.2.sz.mell.'!H120+'1.3.sz.mell.'!H120+'1.4.sz.mell.'!H120</f>
        <v>0</v>
      </c>
      <c r="E120" s="62">
        <f>'1.2.sz.mell.'!I120+'1.3.sz.mell.'!I120+'1.4.sz.mell.'!I120</f>
        <v>0</v>
      </c>
      <c r="F120" s="62">
        <f>'1.2.sz.mell.'!J120+'1.3.sz.mell.'!J120+'1.4.sz.mell.'!J120</f>
        <v>0</v>
      </c>
      <c r="G120" s="62">
        <f>'1.2.sz.mell.'!K120+'1.3.sz.mell.'!K120+'1.4.sz.mell.'!K120</f>
        <v>0</v>
      </c>
    </row>
    <row r="121" spans="1:7" ht="12" customHeight="1" thickBot="1">
      <c r="A121" s="119" t="s">
        <v>101</v>
      </c>
      <c r="B121" s="65" t="s">
        <v>102</v>
      </c>
      <c r="C121" s="228">
        <f>'1.2.sz.mell.'!C121+'1.3.sz.mell.'!C121+'1.4.sz.mell.'!C121</f>
        <v>0</v>
      </c>
      <c r="D121" s="62">
        <f>'1.2.sz.mell.'!H121+'1.3.sz.mell.'!H121+'1.4.sz.mell.'!H121</f>
        <v>0</v>
      </c>
      <c r="E121" s="62">
        <f>'1.2.sz.mell.'!I121+'1.3.sz.mell.'!I121+'1.4.sz.mell.'!I121</f>
        <v>0</v>
      </c>
      <c r="F121" s="62">
        <f>'1.2.sz.mell.'!J121+'1.3.sz.mell.'!J121+'1.4.sz.mell.'!J121</f>
        <v>0</v>
      </c>
      <c r="G121" s="62">
        <f>'1.2.sz.mell.'!K121+'1.3.sz.mell.'!K121+'1.4.sz.mell.'!K121</f>
        <v>0</v>
      </c>
    </row>
    <row r="122" spans="1:7" ht="12" customHeight="1" thickBot="1">
      <c r="A122" s="230" t="s">
        <v>44</v>
      </c>
      <c r="B122" s="25" t="s">
        <v>360</v>
      </c>
      <c r="C122" s="229"/>
      <c r="D122" s="227"/>
      <c r="E122" s="227"/>
      <c r="F122" s="227"/>
      <c r="G122" s="227"/>
    </row>
    <row r="123" spans="1:13" ht="15" customHeight="1" thickBot="1">
      <c r="A123" s="79" t="s">
        <v>52</v>
      </c>
      <c r="B123" s="25" t="s">
        <v>361</v>
      </c>
      <c r="C123" s="124">
        <f>+C102+C106+C111+C117</f>
        <v>0</v>
      </c>
      <c r="D123" s="124">
        <f>+D102+D106+D111+D117</f>
        <v>0</v>
      </c>
      <c r="E123" s="124">
        <f>+E102+E106+E111+E117</f>
        <v>0</v>
      </c>
      <c r="F123" s="124">
        <f>+F102+F106+F111+F117</f>
        <v>0</v>
      </c>
      <c r="G123" s="124">
        <f>+G102+G106+G111+G117</f>
        <v>0</v>
      </c>
      <c r="J123" s="125"/>
      <c r="K123" s="126"/>
      <c r="L123" s="126"/>
      <c r="M123" s="126"/>
    </row>
    <row r="124" spans="1:7" s="81" customFormat="1" ht="12.75" customHeight="1" thickBot="1">
      <c r="A124" s="127" t="s">
        <v>253</v>
      </c>
      <c r="B124" s="128" t="s">
        <v>362</v>
      </c>
      <c r="C124" s="124">
        <f>+C101+C123</f>
        <v>201193</v>
      </c>
      <c r="D124" s="124">
        <f>+D101+D123</f>
        <v>0</v>
      </c>
      <c r="E124" s="124">
        <f>+E101+E123</f>
        <v>0</v>
      </c>
      <c r="F124" s="124">
        <f>+F101+F123</f>
        <v>0</v>
      </c>
      <c r="G124" s="124">
        <f>+G101+G123</f>
        <v>0</v>
      </c>
    </row>
    <row r="125" ht="7.5" customHeight="1"/>
    <row r="126" spans="1:7" ht="15.75">
      <c r="A126" s="487" t="s">
        <v>238</v>
      </c>
      <c r="B126" s="487"/>
      <c r="C126" s="487"/>
      <c r="D126" s="225"/>
      <c r="E126" s="225"/>
      <c r="F126" s="225"/>
      <c r="G126" s="225"/>
    </row>
    <row r="127" spans="1:7" ht="15" customHeight="1" thickBot="1">
      <c r="A127" s="484" t="s">
        <v>239</v>
      </c>
      <c r="B127" s="484"/>
      <c r="C127" s="71" t="s">
        <v>110</v>
      </c>
      <c r="D127" s="71" t="s">
        <v>110</v>
      </c>
      <c r="E127" s="71" t="s">
        <v>110</v>
      </c>
      <c r="F127" s="71" t="s">
        <v>110</v>
      </c>
      <c r="G127" s="71" t="s">
        <v>110</v>
      </c>
    </row>
    <row r="128" spans="1:8" ht="13.5" customHeight="1" thickBot="1">
      <c r="A128" s="79">
        <v>1</v>
      </c>
      <c r="B128" s="120" t="s">
        <v>240</v>
      </c>
      <c r="C128" s="59">
        <f>+C56-C101</f>
        <v>-7497</v>
      </c>
      <c r="D128" s="59" t="e">
        <f>+D56-D101</f>
        <v>#REF!</v>
      </c>
      <c r="E128" s="59" t="e">
        <f>+E56-E101</f>
        <v>#REF!</v>
      </c>
      <c r="F128" s="59" t="e">
        <f>+F56-F101</f>
        <v>#REF!</v>
      </c>
      <c r="G128" s="59" t="e">
        <f>+G56-G101</f>
        <v>#REF!</v>
      </c>
      <c r="H128" s="131"/>
    </row>
    <row r="129" spans="1:7" ht="27.75" customHeight="1" thickBot="1">
      <c r="A129" s="79" t="s">
        <v>11</v>
      </c>
      <c r="B129" s="120" t="s">
        <v>241</v>
      </c>
      <c r="C129" s="59">
        <f>+C79-C123</f>
        <v>7497</v>
      </c>
      <c r="D129" s="59">
        <f>+D79-D123</f>
        <v>0</v>
      </c>
      <c r="E129" s="59">
        <f>+E79-E123</f>
        <v>0</v>
      </c>
      <c r="F129" s="59">
        <f>+F79-F123</f>
        <v>0</v>
      </c>
      <c r="G129" s="59">
        <f>+G79-G123</f>
        <v>0</v>
      </c>
    </row>
  </sheetData>
  <sheetProtection/>
  <mergeCells count="6">
    <mergeCell ref="A127:B127"/>
    <mergeCell ref="A3:C3"/>
    <mergeCell ref="A4:B4"/>
    <mergeCell ref="A82:C82"/>
    <mergeCell ref="A83:B83"/>
    <mergeCell ref="A126:C126"/>
  </mergeCells>
  <printOptions horizontalCentered="1"/>
  <pageMargins left="0.7874015748031497" right="0.7874015748031497" top="0.7874015748031497" bottom="0.4330708661417323" header="0.31496062992125984" footer="0.2362204724409449"/>
  <pageSetup fitToHeight="2" horizontalDpi="600" verticalDpi="600" orientation="portrait" paperSize="9" scale="80" r:id="rId1"/>
  <headerFooter alignWithMargins="0">
    <oddHeader xml:space="preserve">&amp;C&amp;"Times New Roman CE,Félkövér"&amp;12VÖLGYSÉGI ÖNKORMÁNYZATOK TÁRSULÁSÁNAK
2016. ÉVI KÖLTSÉGVETÉSÉNEK ÖSSZEVONT MÉRLEGE&amp;R&amp;"Times New Roman CE,Félkövér dőlt" 1.1. melléklet </oddHeader>
  </headerFooter>
  <rowBreaks count="1" manualBreakCount="1">
    <brk id="8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130" zoomScaleSheetLayoutView="130" zoomScalePageLayoutView="0" workbookViewId="0" topLeftCell="A1">
      <selection activeCell="G37" sqref="G37"/>
    </sheetView>
  </sheetViews>
  <sheetFormatPr defaultColWidth="9.140625" defaultRowHeight="15"/>
  <cols>
    <col min="1" max="1" width="25.421875" style="234" bestFit="1" customWidth="1"/>
    <col min="2" max="16384" width="9.140625" style="234" customWidth="1"/>
  </cols>
  <sheetData>
    <row r="1" spans="1:13" ht="12.75">
      <c r="A1" s="472" t="s">
        <v>364</v>
      </c>
      <c r="B1" s="475" t="s">
        <v>365</v>
      </c>
      <c r="C1" s="475"/>
      <c r="D1" s="475"/>
      <c r="E1" s="471"/>
      <c r="F1" s="475" t="s">
        <v>366</v>
      </c>
      <c r="G1" s="475"/>
      <c r="H1" s="475"/>
      <c r="I1" s="471"/>
      <c r="J1" s="475" t="s">
        <v>365</v>
      </c>
      <c r="K1" s="475"/>
      <c r="L1" s="475"/>
      <c r="M1" s="471"/>
    </row>
    <row r="2" spans="1:13" ht="12.75">
      <c r="A2" s="473"/>
      <c r="B2" s="480">
        <v>42370</v>
      </c>
      <c r="C2" s="475"/>
      <c r="D2" s="475"/>
      <c r="E2" s="471"/>
      <c r="F2" s="480">
        <v>42430</v>
      </c>
      <c r="G2" s="475"/>
      <c r="H2" s="475"/>
      <c r="I2" s="471"/>
      <c r="J2" s="480">
        <v>42430</v>
      </c>
      <c r="K2" s="475"/>
      <c r="L2" s="475"/>
      <c r="M2" s="471"/>
    </row>
    <row r="3" spans="1:13" ht="25.5">
      <c r="A3" s="474"/>
      <c r="B3" s="235" t="s">
        <v>357</v>
      </c>
      <c r="C3" s="236" t="s">
        <v>358</v>
      </c>
      <c r="D3" s="237" t="s">
        <v>369</v>
      </c>
      <c r="E3" s="237" t="s">
        <v>70</v>
      </c>
      <c r="F3" s="235" t="s">
        <v>357</v>
      </c>
      <c r="G3" s="236" t="s">
        <v>358</v>
      </c>
      <c r="H3" s="237" t="s">
        <v>369</v>
      </c>
      <c r="I3" s="237" t="s">
        <v>70</v>
      </c>
      <c r="J3" s="235" t="s">
        <v>357</v>
      </c>
      <c r="K3" s="236" t="s">
        <v>358</v>
      </c>
      <c r="L3" s="237" t="s">
        <v>369</v>
      </c>
      <c r="M3" s="237" t="s">
        <v>70</v>
      </c>
    </row>
    <row r="4" spans="1:12" ht="12.75">
      <c r="A4" s="238"/>
      <c r="B4" s="239"/>
      <c r="C4" s="239"/>
      <c r="D4" s="239"/>
      <c r="F4" s="239"/>
      <c r="H4" s="239"/>
      <c r="J4" s="239"/>
      <c r="L4" s="239"/>
    </row>
    <row r="5" spans="1:13" ht="12.75">
      <c r="A5" s="241" t="s">
        <v>367</v>
      </c>
      <c r="B5" s="242">
        <v>41.3</v>
      </c>
      <c r="C5" s="242">
        <v>4.7</v>
      </c>
      <c r="D5" s="242"/>
      <c r="E5" s="243">
        <f>B5+C5+D5</f>
        <v>46</v>
      </c>
      <c r="F5" s="244">
        <v>9.5</v>
      </c>
      <c r="G5" s="245"/>
      <c r="H5" s="244"/>
      <c r="I5" s="245">
        <f>SUM(F5:H5)</f>
        <v>9.5</v>
      </c>
      <c r="J5" s="242">
        <f>SUM(B5,F5)</f>
        <v>50.8</v>
      </c>
      <c r="K5" s="242">
        <f>SUM(C5,G5)</f>
        <v>4.7</v>
      </c>
      <c r="L5" s="242">
        <f>SUM(D5,H5)</f>
        <v>0</v>
      </c>
      <c r="M5" s="246">
        <f>J5+K5+L5</f>
        <v>55.5</v>
      </c>
    </row>
    <row r="6" spans="1:13" ht="13.5" thickBot="1">
      <c r="A6" s="247"/>
      <c r="B6" s="240"/>
      <c r="C6" s="240"/>
      <c r="D6" s="240"/>
      <c r="E6" s="249"/>
      <c r="F6" s="240"/>
      <c r="H6" s="240"/>
      <c r="I6" s="249"/>
      <c r="J6" s="239"/>
      <c r="K6" s="249"/>
      <c r="L6" s="239"/>
      <c r="M6" s="253"/>
    </row>
    <row r="7" spans="1:13" ht="13.5" thickBot="1">
      <c r="A7" s="254" t="s">
        <v>70</v>
      </c>
      <c r="B7" s="251">
        <f>SUM(B5:B6)</f>
        <v>41.3</v>
      </c>
      <c r="C7" s="250">
        <f aca="true" t="shared" si="0" ref="C7:M7">SUM(C5:C6)</f>
        <v>4.7</v>
      </c>
      <c r="D7" s="250">
        <f t="shared" si="0"/>
        <v>0</v>
      </c>
      <c r="E7" s="250">
        <f t="shared" si="0"/>
        <v>46</v>
      </c>
      <c r="F7" s="250">
        <f t="shared" si="0"/>
        <v>9.5</v>
      </c>
      <c r="G7" s="250">
        <f t="shared" si="0"/>
        <v>0</v>
      </c>
      <c r="H7" s="250">
        <f t="shared" si="0"/>
        <v>0</v>
      </c>
      <c r="I7" s="250">
        <f t="shared" si="0"/>
        <v>9.5</v>
      </c>
      <c r="J7" s="250">
        <f t="shared" si="0"/>
        <v>50.8</v>
      </c>
      <c r="K7" s="250">
        <f t="shared" si="0"/>
        <v>4.7</v>
      </c>
      <c r="L7" s="250">
        <f t="shared" si="0"/>
        <v>0</v>
      </c>
      <c r="M7" s="256">
        <f t="shared" si="0"/>
        <v>55.5</v>
      </c>
    </row>
    <row r="8" spans="1:13" ht="12.75">
      <c r="A8" s="252"/>
      <c r="B8" s="248"/>
      <c r="C8" s="248"/>
      <c r="D8" s="248"/>
      <c r="J8" s="248"/>
      <c r="K8" s="248"/>
      <c r="L8" s="248"/>
      <c r="M8" s="255"/>
    </row>
    <row r="9" spans="1:13" ht="12.75">
      <c r="A9" s="252"/>
      <c r="J9" s="248"/>
      <c r="K9" s="248"/>
      <c r="L9" s="248"/>
      <c r="M9" s="248"/>
    </row>
  </sheetData>
  <sheetProtection/>
  <mergeCells count="7">
    <mergeCell ref="F2:I2"/>
    <mergeCell ref="J2:M2"/>
    <mergeCell ref="A1:A3"/>
    <mergeCell ref="B1:E1"/>
    <mergeCell ref="F1:I1"/>
    <mergeCell ref="J1:M1"/>
    <mergeCell ref="B2:E2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95" r:id="rId1"/>
  <headerFooter alignWithMargins="0">
    <oddHeader>&amp;C&amp;"-,Félkövér"&amp;14Bonyhádi Gondozási Központ
2016. évi engedélyezett létszám&amp;R7.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4">
      <selection activeCell="M26" sqref="M26"/>
    </sheetView>
  </sheetViews>
  <sheetFormatPr defaultColWidth="9.140625" defaultRowHeight="15"/>
  <cols>
    <col min="2" max="2" width="17.7109375" style="0" customWidth="1"/>
    <col min="3" max="3" width="17.140625" style="0" customWidth="1"/>
    <col min="4" max="4" width="21.7109375" style="0" customWidth="1"/>
  </cols>
  <sheetData>
    <row r="1" spans="1:19" ht="20.25">
      <c r="A1" s="505" t="s">
        <v>382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289"/>
      <c r="S1" s="378" t="s">
        <v>467</v>
      </c>
    </row>
    <row r="2" spans="1:19" ht="20.25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8"/>
    </row>
    <row r="3" spans="1:19" ht="23.25">
      <c r="A3" s="288"/>
      <c r="B3" s="507" t="s">
        <v>108</v>
      </c>
      <c r="C3" s="508"/>
      <c r="D3" s="508"/>
      <c r="E3" s="292"/>
      <c r="F3" s="292"/>
      <c r="G3" s="292"/>
      <c r="H3" s="292"/>
      <c r="I3" s="292"/>
      <c r="J3" s="292"/>
      <c r="K3" s="509" t="s">
        <v>383</v>
      </c>
      <c r="L3" s="509"/>
      <c r="M3" s="509"/>
      <c r="N3" s="509"/>
      <c r="O3" s="292"/>
      <c r="P3" s="292"/>
      <c r="Q3" s="292"/>
      <c r="R3" s="292"/>
      <c r="S3" s="292"/>
    </row>
    <row r="4" spans="1:19" ht="24" thickBot="1">
      <c r="A4" s="288"/>
      <c r="B4" s="290"/>
      <c r="C4" s="291"/>
      <c r="D4" s="379" t="s">
        <v>465</v>
      </c>
      <c r="E4" s="292"/>
      <c r="F4" s="292"/>
      <c r="G4" s="292"/>
      <c r="H4" s="292"/>
      <c r="I4" s="292"/>
      <c r="J4" s="292"/>
      <c r="K4" s="293"/>
      <c r="L4" s="293"/>
      <c r="M4" s="293"/>
      <c r="N4" s="293"/>
      <c r="O4" s="292"/>
      <c r="P4" s="292"/>
      <c r="Q4" s="292"/>
      <c r="R4" s="292"/>
      <c r="S4" s="292"/>
    </row>
    <row r="5" spans="1:19" ht="60">
      <c r="A5" s="288"/>
      <c r="B5" s="294" t="s">
        <v>384</v>
      </c>
      <c r="C5" s="295" t="s">
        <v>385</v>
      </c>
      <c r="D5" s="296" t="s">
        <v>386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97"/>
      <c r="P5" s="297"/>
      <c r="Q5" s="297"/>
      <c r="R5" s="297"/>
      <c r="S5" s="297"/>
    </row>
    <row r="6" spans="1:19" ht="15.75" customHeight="1">
      <c r="A6" s="288"/>
      <c r="B6" s="294"/>
      <c r="C6" s="298"/>
      <c r="D6" s="299" t="s">
        <v>387</v>
      </c>
      <c r="E6" s="288"/>
      <c r="F6" s="300"/>
      <c r="G6" s="300"/>
      <c r="H6" s="545" t="s">
        <v>491</v>
      </c>
      <c r="I6" s="545"/>
      <c r="J6" s="545"/>
      <c r="K6" s="545"/>
      <c r="L6" s="545"/>
      <c r="M6" s="545"/>
      <c r="N6" s="545"/>
      <c r="O6" s="545"/>
      <c r="P6" s="545"/>
      <c r="Q6" s="300"/>
      <c r="R6" s="300"/>
      <c r="S6" s="300"/>
    </row>
    <row r="7" spans="1:19" ht="15.75" customHeight="1">
      <c r="A7" s="288"/>
      <c r="B7" s="294"/>
      <c r="C7" s="295"/>
      <c r="D7" s="299"/>
      <c r="E7" s="288"/>
      <c r="F7" s="300"/>
      <c r="G7" s="300"/>
      <c r="H7" s="546" t="s">
        <v>492</v>
      </c>
      <c r="I7" s="546"/>
      <c r="J7" s="546"/>
      <c r="K7" s="546"/>
      <c r="L7" s="546"/>
      <c r="M7" s="546"/>
      <c r="N7" s="546"/>
      <c r="O7" s="546"/>
      <c r="P7" s="546"/>
      <c r="Q7" s="300"/>
      <c r="R7" s="300"/>
      <c r="S7" s="300"/>
    </row>
    <row r="8" spans="1:19" ht="15.75">
      <c r="A8" s="288">
        <v>1</v>
      </c>
      <c r="B8" s="302" t="s">
        <v>388</v>
      </c>
      <c r="C8" s="303">
        <v>1051</v>
      </c>
      <c r="D8" s="304">
        <f>C8*250</f>
        <v>262750</v>
      </c>
      <c r="E8" s="288"/>
      <c r="F8" s="300"/>
      <c r="G8" s="300"/>
      <c r="H8" s="301"/>
      <c r="I8" s="301"/>
      <c r="J8" s="301"/>
      <c r="K8" s="301"/>
      <c r="L8" s="301"/>
      <c r="M8" s="301"/>
      <c r="N8" s="301"/>
      <c r="O8" s="301"/>
      <c r="P8" s="301"/>
      <c r="Q8" s="300"/>
      <c r="R8" s="300"/>
      <c r="S8" s="300"/>
    </row>
    <row r="9" spans="1:19" ht="15.75">
      <c r="A9" s="288">
        <v>2</v>
      </c>
      <c r="B9" s="302" t="s">
        <v>393</v>
      </c>
      <c r="C9" s="303">
        <v>446</v>
      </c>
      <c r="D9" s="304">
        <f>C9*250</f>
        <v>111500</v>
      </c>
      <c r="E9" s="288"/>
      <c r="F9" s="300"/>
      <c r="G9" s="300"/>
      <c r="H9" s="301"/>
      <c r="I9" s="301"/>
      <c r="J9" s="301"/>
      <c r="K9" s="301"/>
      <c r="L9" s="301"/>
      <c r="M9" s="301"/>
      <c r="N9" s="301"/>
      <c r="O9" s="301"/>
      <c r="P9" s="301"/>
      <c r="Q9" s="300"/>
      <c r="R9" s="300"/>
      <c r="S9" s="300"/>
    </row>
    <row r="10" spans="1:19" ht="15.75">
      <c r="A10" s="288">
        <v>3</v>
      </c>
      <c r="B10" s="302" t="s">
        <v>396</v>
      </c>
      <c r="C10" s="303">
        <v>13642</v>
      </c>
      <c r="D10" s="304">
        <f>C10*250</f>
        <v>3410500</v>
      </c>
      <c r="E10" s="288"/>
      <c r="F10" s="300"/>
      <c r="G10" s="300"/>
      <c r="H10" s="301"/>
      <c r="I10" s="301"/>
      <c r="J10" s="301"/>
      <c r="K10" s="547" t="s">
        <v>387</v>
      </c>
      <c r="L10" s="548"/>
      <c r="M10" s="548"/>
      <c r="N10" s="548"/>
      <c r="O10" s="301"/>
      <c r="P10" s="301"/>
      <c r="Q10" s="300"/>
      <c r="R10" s="300"/>
      <c r="S10" s="300"/>
    </row>
    <row r="11" spans="1:19" ht="15.75" thickBot="1">
      <c r="A11" s="288">
        <v>4</v>
      </c>
      <c r="B11" s="302" t="s">
        <v>399</v>
      </c>
      <c r="C11" s="303">
        <v>442</v>
      </c>
      <c r="D11" s="304">
        <f>C11*250</f>
        <v>110500</v>
      </c>
      <c r="E11" s="288"/>
      <c r="F11" s="300"/>
      <c r="G11" s="300"/>
      <c r="H11" s="300"/>
      <c r="I11" s="300"/>
      <c r="J11" s="300"/>
      <c r="K11" s="549"/>
      <c r="L11" s="549"/>
      <c r="M11" s="549"/>
      <c r="N11" s="549"/>
      <c r="O11" s="300"/>
      <c r="P11" s="300"/>
      <c r="Q11" s="300"/>
      <c r="R11" s="300"/>
      <c r="S11" s="300"/>
    </row>
    <row r="12" spans="1:19" ht="15.75" thickBot="1">
      <c r="A12" s="288">
        <v>5</v>
      </c>
      <c r="B12" s="302" t="s">
        <v>402</v>
      </c>
      <c r="C12" s="303">
        <v>941</v>
      </c>
      <c r="D12" s="304">
        <f>C12*250</f>
        <v>235250</v>
      </c>
      <c r="E12" s="288"/>
      <c r="F12" s="469" t="s">
        <v>389</v>
      </c>
      <c r="G12" s="510" t="s">
        <v>390</v>
      </c>
      <c r="H12" s="510"/>
      <c r="I12" s="510"/>
      <c r="J12" s="510"/>
      <c r="K12" s="510"/>
      <c r="L12" s="510"/>
      <c r="M12" s="510" t="s">
        <v>391</v>
      </c>
      <c r="N12" s="510"/>
      <c r="O12" s="510" t="s">
        <v>392</v>
      </c>
      <c r="P12" s="510"/>
      <c r="Q12" s="510"/>
      <c r="R12" s="510"/>
      <c r="S12" s="511"/>
    </row>
    <row r="13" spans="1:19" ht="15.75" customHeight="1">
      <c r="A13" s="288">
        <v>6</v>
      </c>
      <c r="B13" s="302" t="s">
        <v>405</v>
      </c>
      <c r="C13" s="303">
        <v>639</v>
      </c>
      <c r="D13" s="307">
        <v>0</v>
      </c>
      <c r="E13" s="288"/>
      <c r="F13" s="470" t="s">
        <v>5</v>
      </c>
      <c r="G13" s="515" t="s">
        <v>394</v>
      </c>
      <c r="H13" s="516"/>
      <c r="I13" s="516"/>
      <c r="J13" s="516"/>
      <c r="K13" s="516"/>
      <c r="L13" s="517"/>
      <c r="M13" s="518">
        <v>360000</v>
      </c>
      <c r="N13" s="519"/>
      <c r="O13" s="520" t="s">
        <v>395</v>
      </c>
      <c r="P13" s="521"/>
      <c r="Q13" s="521"/>
      <c r="R13" s="521"/>
      <c r="S13" s="522"/>
    </row>
    <row r="14" spans="1:19" ht="15">
      <c r="A14" s="288">
        <v>7</v>
      </c>
      <c r="B14" s="302" t="s">
        <v>408</v>
      </c>
      <c r="C14" s="303">
        <v>187</v>
      </c>
      <c r="D14" s="304">
        <f>C14*250</f>
        <v>46750</v>
      </c>
      <c r="E14" s="288"/>
      <c r="F14" s="470" t="s">
        <v>11</v>
      </c>
      <c r="G14" s="523" t="s">
        <v>397</v>
      </c>
      <c r="H14" s="524"/>
      <c r="I14" s="524"/>
      <c r="J14" s="524"/>
      <c r="K14" s="524"/>
      <c r="L14" s="524"/>
      <c r="M14" s="525">
        <v>82000</v>
      </c>
      <c r="N14" s="525"/>
      <c r="O14" s="526" t="s">
        <v>398</v>
      </c>
      <c r="P14" s="527"/>
      <c r="Q14" s="527"/>
      <c r="R14" s="527"/>
      <c r="S14" s="528"/>
    </row>
    <row r="15" spans="1:19" ht="15.75" customHeight="1">
      <c r="A15" s="288">
        <v>8</v>
      </c>
      <c r="B15" s="302" t="s">
        <v>410</v>
      </c>
      <c r="C15" s="303">
        <v>653</v>
      </c>
      <c r="D15" s="304">
        <f>C15*250</f>
        <v>163250</v>
      </c>
      <c r="E15" s="288"/>
      <c r="F15" s="470" t="s">
        <v>21</v>
      </c>
      <c r="G15" s="523" t="s">
        <v>400</v>
      </c>
      <c r="H15" s="524"/>
      <c r="I15" s="524"/>
      <c r="J15" s="524"/>
      <c r="K15" s="524"/>
      <c r="L15" s="524"/>
      <c r="M15" s="525">
        <v>138000</v>
      </c>
      <c r="N15" s="525"/>
      <c r="O15" s="526" t="s">
        <v>401</v>
      </c>
      <c r="P15" s="527"/>
      <c r="Q15" s="527"/>
      <c r="R15" s="527"/>
      <c r="S15" s="528"/>
    </row>
    <row r="16" spans="1:19" ht="15.75" customHeight="1">
      <c r="A16" s="288">
        <v>9</v>
      </c>
      <c r="B16" s="302" t="s">
        <v>412</v>
      </c>
      <c r="C16" s="303">
        <v>515</v>
      </c>
      <c r="D16" s="304">
        <f>C16*250</f>
        <v>128750</v>
      </c>
      <c r="E16" s="288"/>
      <c r="F16" s="470" t="s">
        <v>23</v>
      </c>
      <c r="G16" s="529" t="s">
        <v>403</v>
      </c>
      <c r="H16" s="530"/>
      <c r="I16" s="530"/>
      <c r="J16" s="530"/>
      <c r="K16" s="530"/>
      <c r="L16" s="531"/>
      <c r="M16" s="525">
        <v>200000</v>
      </c>
      <c r="N16" s="525"/>
      <c r="O16" s="532" t="s">
        <v>404</v>
      </c>
      <c r="P16" s="533"/>
      <c r="Q16" s="533"/>
      <c r="R16" s="533"/>
      <c r="S16" s="534"/>
    </row>
    <row r="17" spans="1:19" ht="15.75" customHeight="1">
      <c r="A17" s="288">
        <v>10</v>
      </c>
      <c r="B17" s="302" t="s">
        <v>415</v>
      </c>
      <c r="C17" s="303">
        <v>1740</v>
      </c>
      <c r="D17" s="304">
        <f>C17*250</f>
        <v>435000</v>
      </c>
      <c r="E17" s="288"/>
      <c r="F17" s="470" t="s">
        <v>30</v>
      </c>
      <c r="G17" s="529" t="s">
        <v>406</v>
      </c>
      <c r="H17" s="530"/>
      <c r="I17" s="530"/>
      <c r="J17" s="530"/>
      <c r="K17" s="530"/>
      <c r="L17" s="531"/>
      <c r="M17" s="525">
        <v>228600</v>
      </c>
      <c r="N17" s="525"/>
      <c r="O17" s="535" t="s">
        <v>407</v>
      </c>
      <c r="P17" s="536"/>
      <c r="Q17" s="536"/>
      <c r="R17" s="536"/>
      <c r="S17" s="537"/>
    </row>
    <row r="18" spans="1:19" ht="15.75" customHeight="1">
      <c r="A18" s="288">
        <v>11</v>
      </c>
      <c r="B18" s="302" t="s">
        <v>417</v>
      </c>
      <c r="C18" s="303">
        <v>691</v>
      </c>
      <c r="D18" s="307">
        <v>0</v>
      </c>
      <c r="E18" s="288"/>
      <c r="F18" s="470" t="s">
        <v>38</v>
      </c>
      <c r="G18" s="529" t="s">
        <v>409</v>
      </c>
      <c r="H18" s="530"/>
      <c r="I18" s="530"/>
      <c r="J18" s="530"/>
      <c r="K18" s="530"/>
      <c r="L18" s="531"/>
      <c r="M18" s="525">
        <v>70000</v>
      </c>
      <c r="N18" s="525"/>
      <c r="O18" s="538" t="s">
        <v>488</v>
      </c>
      <c r="P18" s="533"/>
      <c r="Q18" s="533"/>
      <c r="R18" s="533"/>
      <c r="S18" s="534"/>
    </row>
    <row r="19" spans="1:19" ht="15.75" customHeight="1">
      <c r="A19" s="288">
        <v>12</v>
      </c>
      <c r="B19" s="302" t="s">
        <v>419</v>
      </c>
      <c r="C19" s="303">
        <v>739</v>
      </c>
      <c r="D19" s="304">
        <f aca="true" t="shared" si="0" ref="D19:D25">C19*250</f>
        <v>184750</v>
      </c>
      <c r="E19" s="288"/>
      <c r="F19" s="470" t="s">
        <v>40</v>
      </c>
      <c r="G19" s="540" t="s">
        <v>411</v>
      </c>
      <c r="H19" s="541"/>
      <c r="I19" s="541"/>
      <c r="J19" s="541"/>
      <c r="K19" s="541"/>
      <c r="L19" s="541"/>
      <c r="M19" s="525">
        <v>120000</v>
      </c>
      <c r="N19" s="525"/>
      <c r="O19" s="538" t="s">
        <v>489</v>
      </c>
      <c r="P19" s="533"/>
      <c r="Q19" s="533"/>
      <c r="R19" s="533"/>
      <c r="S19" s="534"/>
    </row>
    <row r="20" spans="1:19" ht="15.75" customHeight="1">
      <c r="A20" s="288">
        <v>13</v>
      </c>
      <c r="B20" s="302" t="s">
        <v>420</v>
      </c>
      <c r="C20" s="303">
        <v>337</v>
      </c>
      <c r="D20" s="304">
        <f t="shared" si="0"/>
        <v>84250</v>
      </c>
      <c r="E20" s="288"/>
      <c r="F20" s="470" t="s">
        <v>42</v>
      </c>
      <c r="G20" s="540" t="s">
        <v>413</v>
      </c>
      <c r="H20" s="541"/>
      <c r="I20" s="541"/>
      <c r="J20" s="541"/>
      <c r="K20" s="541"/>
      <c r="L20" s="541"/>
      <c r="M20" s="525">
        <v>340000</v>
      </c>
      <c r="N20" s="525"/>
      <c r="O20" s="538" t="s">
        <v>414</v>
      </c>
      <c r="P20" s="533"/>
      <c r="Q20" s="533"/>
      <c r="R20" s="533"/>
      <c r="S20" s="534"/>
    </row>
    <row r="21" spans="1:19" ht="28.5" customHeight="1">
      <c r="A21" s="288">
        <v>14</v>
      </c>
      <c r="B21" s="302" t="s">
        <v>422</v>
      </c>
      <c r="C21" s="303">
        <v>450</v>
      </c>
      <c r="D21" s="304">
        <f t="shared" si="0"/>
        <v>112500</v>
      </c>
      <c r="E21" s="288"/>
      <c r="F21" s="470" t="s">
        <v>44</v>
      </c>
      <c r="G21" s="542" t="s">
        <v>416</v>
      </c>
      <c r="H21" s="543"/>
      <c r="I21" s="543"/>
      <c r="J21" s="543"/>
      <c r="K21" s="543"/>
      <c r="L21" s="544"/>
      <c r="M21" s="525">
        <v>350000</v>
      </c>
      <c r="N21" s="525"/>
      <c r="O21" s="538" t="s">
        <v>490</v>
      </c>
      <c r="P21" s="533"/>
      <c r="Q21" s="533"/>
      <c r="R21" s="533"/>
      <c r="S21" s="534"/>
    </row>
    <row r="22" spans="1:19" ht="24.75" customHeight="1">
      <c r="A22" s="288">
        <v>15</v>
      </c>
      <c r="B22" s="302" t="s">
        <v>424</v>
      </c>
      <c r="C22" s="303">
        <v>581</v>
      </c>
      <c r="D22" s="304">
        <f t="shared" si="0"/>
        <v>145250</v>
      </c>
      <c r="E22" s="288"/>
      <c r="F22" s="470" t="s">
        <v>52</v>
      </c>
      <c r="G22" s="523" t="s">
        <v>418</v>
      </c>
      <c r="H22" s="524"/>
      <c r="I22" s="524"/>
      <c r="J22" s="524"/>
      <c r="K22" s="524"/>
      <c r="L22" s="524"/>
      <c r="M22" s="525">
        <v>4530000</v>
      </c>
      <c r="N22" s="525"/>
      <c r="O22" s="512" t="s">
        <v>493</v>
      </c>
      <c r="P22" s="513"/>
      <c r="Q22" s="513"/>
      <c r="R22" s="513"/>
      <c r="S22" s="514"/>
    </row>
    <row r="23" spans="1:19" ht="24.75" customHeight="1">
      <c r="A23" s="288">
        <v>16</v>
      </c>
      <c r="B23" s="302" t="s">
        <v>425</v>
      </c>
      <c r="C23" s="303">
        <v>783</v>
      </c>
      <c r="D23" s="304">
        <f t="shared" si="0"/>
        <v>195750</v>
      </c>
      <c r="E23" s="288"/>
      <c r="F23" s="470" t="s">
        <v>253</v>
      </c>
      <c r="G23" s="557" t="s">
        <v>495</v>
      </c>
      <c r="H23" s="558"/>
      <c r="I23" s="558"/>
      <c r="J23" s="558"/>
      <c r="K23" s="558"/>
      <c r="L23" s="559"/>
      <c r="M23" s="560">
        <v>506000</v>
      </c>
      <c r="N23" s="561"/>
      <c r="O23" s="512" t="s">
        <v>494</v>
      </c>
      <c r="P23" s="513"/>
      <c r="Q23" s="513"/>
      <c r="R23" s="513"/>
      <c r="S23" s="514"/>
    </row>
    <row r="24" spans="1:19" ht="15">
      <c r="A24" s="288">
        <v>17</v>
      </c>
      <c r="B24" s="302" t="s">
        <v>426</v>
      </c>
      <c r="C24" s="303">
        <v>345</v>
      </c>
      <c r="D24" s="304">
        <f t="shared" si="0"/>
        <v>86250</v>
      </c>
      <c r="E24" s="288"/>
      <c r="F24" s="470" t="s">
        <v>254</v>
      </c>
      <c r="G24" s="562" t="s">
        <v>421</v>
      </c>
      <c r="H24" s="563"/>
      <c r="I24" s="563"/>
      <c r="J24" s="563"/>
      <c r="K24" s="563"/>
      <c r="L24" s="564"/>
      <c r="M24" s="560">
        <v>463150</v>
      </c>
      <c r="N24" s="561"/>
      <c r="O24" s="565"/>
      <c r="P24" s="527"/>
      <c r="Q24" s="527"/>
      <c r="R24" s="527"/>
      <c r="S24" s="528"/>
    </row>
    <row r="25" spans="1:19" ht="18.75" thickBot="1">
      <c r="A25" s="288">
        <v>18</v>
      </c>
      <c r="B25" s="302" t="s">
        <v>427</v>
      </c>
      <c r="C25" s="303">
        <v>394</v>
      </c>
      <c r="D25" s="304">
        <f t="shared" si="0"/>
        <v>98500</v>
      </c>
      <c r="E25" s="288"/>
      <c r="F25" s="550" t="s">
        <v>423</v>
      </c>
      <c r="G25" s="551"/>
      <c r="H25" s="551"/>
      <c r="I25" s="551"/>
      <c r="J25" s="551"/>
      <c r="K25" s="551"/>
      <c r="L25" s="552"/>
      <c r="M25" s="553">
        <f>SUM(M13:N24)</f>
        <v>7387750</v>
      </c>
      <c r="N25" s="554"/>
      <c r="O25" s="555"/>
      <c r="P25" s="555"/>
      <c r="Q25" s="555"/>
      <c r="R25" s="555"/>
      <c r="S25" s="556"/>
    </row>
    <row r="26" spans="1:19" ht="15">
      <c r="A26" s="288">
        <v>19</v>
      </c>
      <c r="B26" s="302" t="s">
        <v>428</v>
      </c>
      <c r="C26" s="303">
        <v>70</v>
      </c>
      <c r="D26" s="307">
        <v>0</v>
      </c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</row>
    <row r="27" spans="1:19" ht="15">
      <c r="A27" s="288">
        <v>20</v>
      </c>
      <c r="B27" s="302" t="s">
        <v>429</v>
      </c>
      <c r="C27" s="303">
        <v>2364</v>
      </c>
      <c r="D27" s="304">
        <f>C27*250</f>
        <v>591000</v>
      </c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</row>
    <row r="28" spans="1:19" ht="15">
      <c r="A28" s="288">
        <v>21</v>
      </c>
      <c r="B28" s="302" t="s">
        <v>430</v>
      </c>
      <c r="C28" s="303">
        <v>164</v>
      </c>
      <c r="D28" s="304">
        <f>C28*250</f>
        <v>41000</v>
      </c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</row>
    <row r="29" spans="1:19" ht="15">
      <c r="A29" s="288">
        <v>22</v>
      </c>
      <c r="B29" s="302" t="s">
        <v>431</v>
      </c>
      <c r="C29" s="303">
        <v>1409</v>
      </c>
      <c r="D29" s="304">
        <f>C29*250</f>
        <v>352250</v>
      </c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</row>
    <row r="30" spans="1:19" ht="15">
      <c r="A30" s="288">
        <v>23</v>
      </c>
      <c r="B30" s="302" t="s">
        <v>432</v>
      </c>
      <c r="C30" s="303">
        <v>865</v>
      </c>
      <c r="D30" s="304">
        <f>C30*250</f>
        <v>216250</v>
      </c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</row>
    <row r="31" spans="1:19" ht="15">
      <c r="A31" s="288">
        <v>24</v>
      </c>
      <c r="B31" s="302" t="s">
        <v>433</v>
      </c>
      <c r="C31" s="303">
        <v>303</v>
      </c>
      <c r="D31" s="304">
        <f>C31*250</f>
        <v>75750</v>
      </c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</row>
    <row r="32" spans="1:19" ht="15">
      <c r="A32" s="288">
        <v>25</v>
      </c>
      <c r="B32" s="308" t="s">
        <v>434</v>
      </c>
      <c r="C32" s="309">
        <v>2134</v>
      </c>
      <c r="D32" s="307">
        <v>0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</row>
    <row r="33" spans="1:19" ht="15">
      <c r="A33" s="288"/>
      <c r="B33" s="308" t="s">
        <v>435</v>
      </c>
      <c r="C33" s="309"/>
      <c r="D33" s="310">
        <v>300000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</row>
    <row r="34" spans="1:19" ht="15.75" thickBot="1">
      <c r="A34" s="311"/>
      <c r="B34" s="312" t="s">
        <v>70</v>
      </c>
      <c r="C34" s="313">
        <f>SUM(C8:C32)</f>
        <v>31885</v>
      </c>
      <c r="D34" s="314">
        <f>SUM(D8:D33)</f>
        <v>7387750</v>
      </c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</row>
    <row r="35" spans="1:19" ht="15">
      <c r="A35" s="288"/>
      <c r="B35" s="288"/>
      <c r="C35" s="288"/>
      <c r="D35" s="288"/>
      <c r="E35" s="315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</row>
    <row r="36" spans="1:19" ht="15.75">
      <c r="A36" s="288"/>
      <c r="B36" s="288"/>
      <c r="C36" s="288"/>
      <c r="D36" s="539"/>
      <c r="E36" s="539"/>
      <c r="F36" s="317"/>
      <c r="G36" s="288"/>
      <c r="H36" s="288"/>
      <c r="I36" s="317"/>
      <c r="J36" s="288"/>
      <c r="K36" s="288"/>
      <c r="L36" s="288"/>
      <c r="M36" s="288"/>
      <c r="N36" s="288"/>
      <c r="O36" s="288"/>
      <c r="P36" s="288"/>
      <c r="Q36" s="288"/>
      <c r="R36" s="288"/>
      <c r="S36" s="288"/>
    </row>
    <row r="37" spans="1:19" ht="15">
      <c r="A37" s="288"/>
      <c r="B37" s="288"/>
      <c r="C37" s="288"/>
      <c r="D37" s="317"/>
      <c r="E37" s="317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</row>
  </sheetData>
  <sheetProtection/>
  <mergeCells count="49">
    <mergeCell ref="F25:L25"/>
    <mergeCell ref="M25:N25"/>
    <mergeCell ref="O25:S25"/>
    <mergeCell ref="G23:L23"/>
    <mergeCell ref="M23:N23"/>
    <mergeCell ref="O23:S23"/>
    <mergeCell ref="G24:L24"/>
    <mergeCell ref="M24:N24"/>
    <mergeCell ref="O24:S24"/>
    <mergeCell ref="M22:N22"/>
    <mergeCell ref="H6:P6"/>
    <mergeCell ref="H7:P7"/>
    <mergeCell ref="K10:N11"/>
    <mergeCell ref="G22:L22"/>
    <mergeCell ref="G19:L19"/>
    <mergeCell ref="M19:N19"/>
    <mergeCell ref="O19:S19"/>
    <mergeCell ref="G17:L17"/>
    <mergeCell ref="M17:N17"/>
    <mergeCell ref="G18:L18"/>
    <mergeCell ref="M18:N18"/>
    <mergeCell ref="O18:S18"/>
    <mergeCell ref="D36:E36"/>
    <mergeCell ref="G20:L20"/>
    <mergeCell ref="M20:N20"/>
    <mergeCell ref="O20:S20"/>
    <mergeCell ref="M21:N21"/>
    <mergeCell ref="O21:S21"/>
    <mergeCell ref="G21:L21"/>
    <mergeCell ref="G16:L16"/>
    <mergeCell ref="M16:N16"/>
    <mergeCell ref="O16:S16"/>
    <mergeCell ref="O17:S17"/>
    <mergeCell ref="O22:S22"/>
    <mergeCell ref="G13:L13"/>
    <mergeCell ref="M13:N13"/>
    <mergeCell ref="O13:S13"/>
    <mergeCell ref="G14:L14"/>
    <mergeCell ref="M14:N14"/>
    <mergeCell ref="O14:S14"/>
    <mergeCell ref="G15:L15"/>
    <mergeCell ref="M15:N15"/>
    <mergeCell ref="O15:S15"/>
    <mergeCell ref="A1:Q1"/>
    <mergeCell ref="B3:D3"/>
    <mergeCell ref="K3:N3"/>
    <mergeCell ref="G12:L12"/>
    <mergeCell ref="M12:N12"/>
    <mergeCell ref="O12:S12"/>
  </mergeCells>
  <printOptions/>
  <pageMargins left="0.75" right="0.75" top="1" bottom="1" header="0.5" footer="0.5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18.8515625" style="0" customWidth="1"/>
    <col min="3" max="3" width="22.140625" style="0" customWidth="1"/>
    <col min="4" max="4" width="16.7109375" style="0" customWidth="1"/>
    <col min="5" max="5" width="11.57421875" style="0" customWidth="1"/>
    <col min="6" max="6" width="14.140625" style="0" customWidth="1"/>
    <col min="7" max="7" width="9.421875" style="0" bestFit="1" customWidth="1"/>
    <col min="8" max="8" width="13.8515625" style="0" customWidth="1"/>
    <col min="9" max="9" width="12.7109375" style="0" customWidth="1"/>
    <col min="10" max="10" width="13.00390625" style="0" customWidth="1"/>
    <col min="11" max="11" width="14.7109375" style="370" customWidth="1"/>
  </cols>
  <sheetData>
    <row r="1" spans="1:17" s="315" customFormat="1" ht="20.25">
      <c r="A1" s="505" t="s">
        <v>437</v>
      </c>
      <c r="B1" s="508"/>
      <c r="C1" s="508"/>
      <c r="D1" s="508"/>
      <c r="E1" s="508"/>
      <c r="F1" s="508"/>
      <c r="G1" s="508"/>
      <c r="H1" s="508"/>
      <c r="I1" s="508"/>
      <c r="J1" s="508"/>
      <c r="K1" s="378" t="s">
        <v>466</v>
      </c>
      <c r="L1" s="289"/>
      <c r="M1" s="289"/>
      <c r="N1" s="289"/>
      <c r="O1" s="289"/>
      <c r="P1" s="289"/>
      <c r="Q1" s="289"/>
    </row>
    <row r="2" spans="1:20" s="315" customFormat="1" ht="28.5" customHeight="1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</row>
    <row r="3" spans="1:20" s="315" customFormat="1" ht="28.5" customHeight="1" thickBot="1">
      <c r="A3" s="318"/>
      <c r="B3" s="568" t="s">
        <v>108</v>
      </c>
      <c r="C3" s="568"/>
      <c r="D3" s="568"/>
      <c r="E3" s="568"/>
      <c r="F3" s="568"/>
      <c r="G3" s="568"/>
      <c r="H3" s="568"/>
      <c r="I3" s="568"/>
      <c r="J3" s="568"/>
      <c r="K3" s="377" t="s">
        <v>465</v>
      </c>
      <c r="L3" s="318"/>
      <c r="M3" s="318"/>
      <c r="N3" s="318"/>
      <c r="O3" s="318"/>
      <c r="P3" s="318"/>
      <c r="Q3" s="318"/>
      <c r="R3" s="318"/>
      <c r="S3" s="318"/>
      <c r="T3" s="318"/>
    </row>
    <row r="4" spans="2:11" s="315" customFormat="1" ht="60">
      <c r="B4" s="294" t="s">
        <v>455</v>
      </c>
      <c r="C4" s="295" t="s">
        <v>385</v>
      </c>
      <c r="D4" s="319" t="s">
        <v>438</v>
      </c>
      <c r="E4" s="569" t="s">
        <v>439</v>
      </c>
      <c r="F4" s="570"/>
      <c r="G4" s="571"/>
      <c r="H4" s="572"/>
      <c r="I4" s="321" t="s">
        <v>440</v>
      </c>
      <c r="J4" s="320" t="s">
        <v>441</v>
      </c>
      <c r="K4" s="361" t="s">
        <v>70</v>
      </c>
    </row>
    <row r="5" spans="2:11" s="315" customFormat="1" ht="33.75">
      <c r="B5" s="294"/>
      <c r="C5" s="295"/>
      <c r="D5" s="322"/>
      <c r="E5" s="323" t="s">
        <v>442</v>
      </c>
      <c r="F5" s="324" t="s">
        <v>443</v>
      </c>
      <c r="G5" s="324" t="s">
        <v>444</v>
      </c>
      <c r="H5" s="325" t="s">
        <v>70</v>
      </c>
      <c r="I5" s="326"/>
      <c r="J5" s="326"/>
      <c r="K5" s="362"/>
    </row>
    <row r="6" spans="2:11" s="315" customFormat="1" ht="15.75" customHeight="1">
      <c r="B6" s="302" t="s">
        <v>388</v>
      </c>
      <c r="C6" s="303">
        <v>1051</v>
      </c>
      <c r="D6" s="327">
        <v>0</v>
      </c>
      <c r="E6" s="328">
        <v>0</v>
      </c>
      <c r="F6" s="329">
        <v>0</v>
      </c>
      <c r="G6" s="329">
        <v>0</v>
      </c>
      <c r="H6" s="330">
        <v>0</v>
      </c>
      <c r="I6" s="331"/>
      <c r="J6" s="332"/>
      <c r="K6" s="363">
        <v>0</v>
      </c>
    </row>
    <row r="7" spans="2:11" s="315" customFormat="1" ht="15">
      <c r="B7" s="302" t="s">
        <v>393</v>
      </c>
      <c r="C7" s="303">
        <v>446</v>
      </c>
      <c r="D7" s="333">
        <v>124880</v>
      </c>
      <c r="E7" s="334">
        <v>130</v>
      </c>
      <c r="F7" s="335">
        <f>E7*214.88</f>
        <v>27934.399999999998</v>
      </c>
      <c r="G7" s="335">
        <v>3861</v>
      </c>
      <c r="H7" s="336">
        <f>F7+G7</f>
        <v>31795.399999999998</v>
      </c>
      <c r="I7" s="331"/>
      <c r="J7" s="337"/>
      <c r="K7" s="364">
        <f>D7+H7</f>
        <v>156675.4</v>
      </c>
    </row>
    <row r="8" spans="2:11" s="315" customFormat="1" ht="15" customHeight="1">
      <c r="B8" s="302" t="s">
        <v>396</v>
      </c>
      <c r="C8" s="303">
        <v>13642</v>
      </c>
      <c r="D8" s="333">
        <v>3819760</v>
      </c>
      <c r="E8" s="334">
        <v>6050</v>
      </c>
      <c r="F8" s="335">
        <f aca="true" t="shared" si="0" ref="F8:F29">E8*214.88</f>
        <v>1300024</v>
      </c>
      <c r="G8" s="329">
        <v>0</v>
      </c>
      <c r="H8" s="336">
        <f aca="true" t="shared" si="1" ref="H8:H30">F8+G8</f>
        <v>1300024</v>
      </c>
      <c r="I8" s="331"/>
      <c r="J8" s="337"/>
      <c r="K8" s="364">
        <f aca="true" t="shared" si="2" ref="K8:K31">D8+H8</f>
        <v>5119784</v>
      </c>
    </row>
    <row r="9" spans="2:11" s="315" customFormat="1" ht="15">
      <c r="B9" s="302" t="s">
        <v>399</v>
      </c>
      <c r="C9" s="303">
        <v>442</v>
      </c>
      <c r="D9" s="333">
        <v>123760</v>
      </c>
      <c r="E9" s="334">
        <v>150</v>
      </c>
      <c r="F9" s="335">
        <f t="shared" si="0"/>
        <v>32232</v>
      </c>
      <c r="G9" s="329">
        <v>0</v>
      </c>
      <c r="H9" s="336">
        <f t="shared" si="1"/>
        <v>32232</v>
      </c>
      <c r="I9" s="331"/>
      <c r="J9" s="337"/>
      <c r="K9" s="364">
        <f t="shared" si="2"/>
        <v>155992</v>
      </c>
    </row>
    <row r="10" spans="2:11" s="315" customFormat="1" ht="15">
      <c r="B10" s="302" t="s">
        <v>402</v>
      </c>
      <c r="C10" s="303">
        <v>941</v>
      </c>
      <c r="D10" s="333">
        <v>263480</v>
      </c>
      <c r="E10" s="334">
        <v>380</v>
      </c>
      <c r="F10" s="335">
        <f t="shared" si="0"/>
        <v>81654.4</v>
      </c>
      <c r="G10" s="329">
        <v>0</v>
      </c>
      <c r="H10" s="336">
        <f t="shared" si="1"/>
        <v>81654.4</v>
      </c>
      <c r="I10" s="331"/>
      <c r="J10" s="337"/>
      <c r="K10" s="364">
        <f t="shared" si="2"/>
        <v>345134.4</v>
      </c>
    </row>
    <row r="11" spans="2:11" s="315" customFormat="1" ht="15">
      <c r="B11" s="302" t="s">
        <v>405</v>
      </c>
      <c r="C11" s="303">
        <v>639</v>
      </c>
      <c r="D11" s="327">
        <v>0</v>
      </c>
      <c r="E11" s="328">
        <v>0</v>
      </c>
      <c r="F11" s="329">
        <v>0</v>
      </c>
      <c r="G11" s="329">
        <v>0</v>
      </c>
      <c r="H11" s="338">
        <v>0</v>
      </c>
      <c r="I11" s="331"/>
      <c r="J11" s="332"/>
      <c r="K11" s="365">
        <f t="shared" si="2"/>
        <v>0</v>
      </c>
    </row>
    <row r="12" spans="2:11" s="315" customFormat="1" ht="15">
      <c r="B12" s="302" t="s">
        <v>408</v>
      </c>
      <c r="C12" s="303">
        <v>187</v>
      </c>
      <c r="D12" s="333">
        <v>52360</v>
      </c>
      <c r="E12" s="334">
        <v>90</v>
      </c>
      <c r="F12" s="335">
        <f t="shared" si="0"/>
        <v>19339.2</v>
      </c>
      <c r="G12" s="329">
        <v>0</v>
      </c>
      <c r="H12" s="336">
        <f t="shared" si="1"/>
        <v>19339.2</v>
      </c>
      <c r="I12" s="331"/>
      <c r="J12" s="337"/>
      <c r="K12" s="364">
        <f t="shared" si="2"/>
        <v>71699.2</v>
      </c>
    </row>
    <row r="13" spans="2:11" s="315" customFormat="1" ht="15">
      <c r="B13" s="302" t="s">
        <v>410</v>
      </c>
      <c r="C13" s="303">
        <v>653</v>
      </c>
      <c r="D13" s="327">
        <v>0</v>
      </c>
      <c r="E13" s="328">
        <v>0</v>
      </c>
      <c r="F13" s="329">
        <v>0</v>
      </c>
      <c r="G13" s="329">
        <v>0</v>
      </c>
      <c r="H13" s="338">
        <v>0</v>
      </c>
      <c r="I13" s="331"/>
      <c r="J13" s="332"/>
      <c r="K13" s="365">
        <f t="shared" si="2"/>
        <v>0</v>
      </c>
    </row>
    <row r="14" spans="2:11" s="315" customFormat="1" ht="15">
      <c r="B14" s="302" t="s">
        <v>412</v>
      </c>
      <c r="C14" s="303">
        <v>515</v>
      </c>
      <c r="D14" s="333">
        <v>144200</v>
      </c>
      <c r="E14" s="334">
        <v>210</v>
      </c>
      <c r="F14" s="335">
        <f t="shared" si="0"/>
        <v>45124.799999999996</v>
      </c>
      <c r="G14" s="329">
        <v>0</v>
      </c>
      <c r="H14" s="336">
        <f t="shared" si="1"/>
        <v>45124.799999999996</v>
      </c>
      <c r="I14" s="331"/>
      <c r="J14" s="337"/>
      <c r="K14" s="364">
        <f t="shared" si="2"/>
        <v>189324.8</v>
      </c>
    </row>
    <row r="15" spans="2:11" s="315" customFormat="1" ht="15">
      <c r="B15" s="302" t="s">
        <v>415</v>
      </c>
      <c r="C15" s="303">
        <v>1740</v>
      </c>
      <c r="D15" s="327">
        <v>0</v>
      </c>
      <c r="E15" s="328">
        <v>0</v>
      </c>
      <c r="F15" s="329">
        <v>0</v>
      </c>
      <c r="G15" s="329">
        <v>0</v>
      </c>
      <c r="H15" s="338">
        <v>0</v>
      </c>
      <c r="I15" s="331"/>
      <c r="J15" s="332"/>
      <c r="K15" s="365">
        <f t="shared" si="2"/>
        <v>0</v>
      </c>
    </row>
    <row r="16" spans="2:11" s="315" customFormat="1" ht="15">
      <c r="B16" s="302" t="s">
        <v>417</v>
      </c>
      <c r="C16" s="303">
        <v>691</v>
      </c>
      <c r="D16" s="327">
        <v>0</v>
      </c>
      <c r="E16" s="328">
        <v>0</v>
      </c>
      <c r="F16" s="329">
        <v>0</v>
      </c>
      <c r="G16" s="329">
        <v>0</v>
      </c>
      <c r="H16" s="338">
        <v>0</v>
      </c>
      <c r="I16" s="331"/>
      <c r="J16" s="332"/>
      <c r="K16" s="365">
        <f t="shared" si="2"/>
        <v>0</v>
      </c>
    </row>
    <row r="17" spans="2:11" s="315" customFormat="1" ht="15">
      <c r="B17" s="302" t="s">
        <v>419</v>
      </c>
      <c r="C17" s="303">
        <v>739</v>
      </c>
      <c r="D17" s="333">
        <v>206920</v>
      </c>
      <c r="E17" s="334">
        <v>320</v>
      </c>
      <c r="F17" s="335">
        <f t="shared" si="0"/>
        <v>68761.6</v>
      </c>
      <c r="G17" s="329">
        <v>0</v>
      </c>
      <c r="H17" s="336">
        <f t="shared" si="1"/>
        <v>68761.6</v>
      </c>
      <c r="I17" s="331"/>
      <c r="J17" s="337"/>
      <c r="K17" s="364">
        <f t="shared" si="2"/>
        <v>275681.6</v>
      </c>
    </row>
    <row r="18" spans="2:11" s="315" customFormat="1" ht="15">
      <c r="B18" s="302" t="s">
        <v>420</v>
      </c>
      <c r="C18" s="303">
        <v>337</v>
      </c>
      <c r="D18" s="333">
        <v>94360</v>
      </c>
      <c r="E18" s="334">
        <v>150</v>
      </c>
      <c r="F18" s="335">
        <f t="shared" si="0"/>
        <v>32232</v>
      </c>
      <c r="G18" s="335">
        <v>4455</v>
      </c>
      <c r="H18" s="336">
        <f t="shared" si="1"/>
        <v>36687</v>
      </c>
      <c r="I18" s="331"/>
      <c r="J18" s="337"/>
      <c r="K18" s="364">
        <f t="shared" si="2"/>
        <v>131047</v>
      </c>
    </row>
    <row r="19" spans="2:11" s="315" customFormat="1" ht="15">
      <c r="B19" s="302" t="s">
        <v>422</v>
      </c>
      <c r="C19" s="303">
        <v>450</v>
      </c>
      <c r="D19" s="333">
        <v>126000</v>
      </c>
      <c r="E19" s="334">
        <v>160</v>
      </c>
      <c r="F19" s="335">
        <f t="shared" si="0"/>
        <v>34380.8</v>
      </c>
      <c r="G19" s="335">
        <v>4752</v>
      </c>
      <c r="H19" s="336">
        <f t="shared" si="1"/>
        <v>39132.8</v>
      </c>
      <c r="I19" s="331"/>
      <c r="J19" s="337"/>
      <c r="K19" s="364">
        <f t="shared" si="2"/>
        <v>165132.8</v>
      </c>
    </row>
    <row r="20" spans="2:11" s="315" customFormat="1" ht="15">
      <c r="B20" s="302" t="s">
        <v>424</v>
      </c>
      <c r="C20" s="303">
        <v>581</v>
      </c>
      <c r="D20" s="333">
        <v>162680</v>
      </c>
      <c r="E20" s="334">
        <v>300</v>
      </c>
      <c r="F20" s="335">
        <f t="shared" si="0"/>
        <v>64464</v>
      </c>
      <c r="G20" s="329">
        <v>0</v>
      </c>
      <c r="H20" s="336">
        <f t="shared" si="1"/>
        <v>64464</v>
      </c>
      <c r="I20" s="331"/>
      <c r="J20" s="337"/>
      <c r="K20" s="364">
        <f t="shared" si="2"/>
        <v>227144</v>
      </c>
    </row>
    <row r="21" spans="2:11" s="315" customFormat="1" ht="15">
      <c r="B21" s="302" t="s">
        <v>425</v>
      </c>
      <c r="C21" s="303">
        <v>783</v>
      </c>
      <c r="D21" s="333">
        <v>219240</v>
      </c>
      <c r="E21" s="334">
        <v>310</v>
      </c>
      <c r="F21" s="335">
        <f t="shared" si="0"/>
        <v>66612.8</v>
      </c>
      <c r="G21" s="335">
        <v>9207</v>
      </c>
      <c r="H21" s="336">
        <f t="shared" si="1"/>
        <v>75819.8</v>
      </c>
      <c r="I21" s="339"/>
      <c r="J21" s="337"/>
      <c r="K21" s="364">
        <f t="shared" si="2"/>
        <v>295059.8</v>
      </c>
    </row>
    <row r="22" spans="2:11" s="315" customFormat="1" ht="15">
      <c r="B22" s="302" t="s">
        <v>426</v>
      </c>
      <c r="C22" s="303">
        <v>345</v>
      </c>
      <c r="D22" s="333">
        <v>96600</v>
      </c>
      <c r="E22" s="328">
        <v>0</v>
      </c>
      <c r="F22" s="329">
        <v>0</v>
      </c>
      <c r="G22" s="329">
        <v>0</v>
      </c>
      <c r="H22" s="338">
        <v>0</v>
      </c>
      <c r="I22" s="331"/>
      <c r="J22" s="337"/>
      <c r="K22" s="364">
        <f t="shared" si="2"/>
        <v>96600</v>
      </c>
    </row>
    <row r="23" spans="2:11" s="315" customFormat="1" ht="15">
      <c r="B23" s="302" t="s">
        <v>427</v>
      </c>
      <c r="C23" s="303">
        <v>394</v>
      </c>
      <c r="D23" s="327">
        <v>0</v>
      </c>
      <c r="E23" s="328">
        <v>0</v>
      </c>
      <c r="F23" s="329">
        <v>0</v>
      </c>
      <c r="G23" s="329">
        <v>0</v>
      </c>
      <c r="H23" s="338">
        <v>0</v>
      </c>
      <c r="I23" s="331"/>
      <c r="J23" s="332"/>
      <c r="K23" s="365">
        <f t="shared" si="2"/>
        <v>0</v>
      </c>
    </row>
    <row r="24" spans="2:11" s="315" customFormat="1" ht="15">
      <c r="B24" s="302" t="s">
        <v>428</v>
      </c>
      <c r="C24" s="303">
        <v>70</v>
      </c>
      <c r="D24" s="327">
        <v>0</v>
      </c>
      <c r="E24" s="328">
        <v>0</v>
      </c>
      <c r="F24" s="329">
        <v>0</v>
      </c>
      <c r="G24" s="329">
        <v>0</v>
      </c>
      <c r="H24" s="338">
        <v>0</v>
      </c>
      <c r="I24" s="331"/>
      <c r="J24" s="332"/>
      <c r="K24" s="365">
        <f t="shared" si="2"/>
        <v>0</v>
      </c>
    </row>
    <row r="25" spans="2:11" s="315" customFormat="1" ht="15">
      <c r="B25" s="302" t="s">
        <v>429</v>
      </c>
      <c r="C25" s="303">
        <v>2364</v>
      </c>
      <c r="D25" s="333">
        <v>661920</v>
      </c>
      <c r="E25" s="334">
        <v>920</v>
      </c>
      <c r="F25" s="335">
        <f t="shared" si="0"/>
        <v>197689.6</v>
      </c>
      <c r="G25" s="329">
        <v>0</v>
      </c>
      <c r="H25" s="336">
        <f t="shared" si="1"/>
        <v>197689.6</v>
      </c>
      <c r="I25" s="331"/>
      <c r="J25" s="337"/>
      <c r="K25" s="364">
        <f t="shared" si="2"/>
        <v>859609.6</v>
      </c>
    </row>
    <row r="26" spans="2:11" s="315" customFormat="1" ht="15">
      <c r="B26" s="302" t="s">
        <v>430</v>
      </c>
      <c r="C26" s="303">
        <v>164</v>
      </c>
      <c r="D26" s="327">
        <v>0</v>
      </c>
      <c r="E26" s="340">
        <v>90</v>
      </c>
      <c r="F26" s="335">
        <f t="shared" si="0"/>
        <v>19339.2</v>
      </c>
      <c r="G26" s="341">
        <v>2673</v>
      </c>
      <c r="H26" s="336">
        <f t="shared" si="1"/>
        <v>22012.2</v>
      </c>
      <c r="I26" s="331"/>
      <c r="J26" s="332"/>
      <c r="K26" s="364">
        <f t="shared" si="2"/>
        <v>22012.2</v>
      </c>
    </row>
    <row r="27" spans="2:11" s="315" customFormat="1" ht="15">
      <c r="B27" s="302" t="s">
        <v>431</v>
      </c>
      <c r="C27" s="303">
        <v>1409</v>
      </c>
      <c r="D27" s="333">
        <v>394520</v>
      </c>
      <c r="E27" s="334">
        <v>540</v>
      </c>
      <c r="F27" s="335">
        <f t="shared" si="0"/>
        <v>116035.2</v>
      </c>
      <c r="G27" s="342">
        <v>0</v>
      </c>
      <c r="H27" s="336">
        <f t="shared" si="1"/>
        <v>116035.2</v>
      </c>
      <c r="I27" s="331"/>
      <c r="J27" s="337"/>
      <c r="K27" s="364">
        <f t="shared" si="2"/>
        <v>510555.2</v>
      </c>
    </row>
    <row r="28" spans="2:11" s="315" customFormat="1" ht="15">
      <c r="B28" s="302" t="s">
        <v>432</v>
      </c>
      <c r="C28" s="303">
        <v>865</v>
      </c>
      <c r="D28" s="333">
        <v>242200</v>
      </c>
      <c r="E28" s="334">
        <v>470</v>
      </c>
      <c r="F28" s="335">
        <f t="shared" si="0"/>
        <v>100993.59999999999</v>
      </c>
      <c r="G28" s="335">
        <v>13959</v>
      </c>
      <c r="H28" s="336">
        <f t="shared" si="1"/>
        <v>114952.59999999999</v>
      </c>
      <c r="I28" s="331"/>
      <c r="J28" s="337"/>
      <c r="K28" s="364">
        <f t="shared" si="2"/>
        <v>357152.6</v>
      </c>
    </row>
    <row r="29" spans="2:11" s="315" customFormat="1" ht="15">
      <c r="B29" s="302" t="s">
        <v>433</v>
      </c>
      <c r="C29" s="303">
        <v>303</v>
      </c>
      <c r="D29" s="333">
        <v>84840</v>
      </c>
      <c r="E29" s="334">
        <v>140</v>
      </c>
      <c r="F29" s="335">
        <f t="shared" si="0"/>
        <v>30083.2</v>
      </c>
      <c r="G29" s="329">
        <v>0</v>
      </c>
      <c r="H29" s="336">
        <f t="shared" si="1"/>
        <v>30083.2</v>
      </c>
      <c r="I29" s="331"/>
      <c r="J29" s="337"/>
      <c r="K29" s="364">
        <f t="shared" si="2"/>
        <v>114923.2</v>
      </c>
    </row>
    <row r="30" spans="2:11" s="315" customFormat="1" ht="15">
      <c r="B30" s="308" t="s">
        <v>434</v>
      </c>
      <c r="C30" s="309">
        <v>2134</v>
      </c>
      <c r="D30" s="327">
        <v>0</v>
      </c>
      <c r="E30" s="328">
        <v>0</v>
      </c>
      <c r="F30" s="329">
        <v>0</v>
      </c>
      <c r="G30" s="329">
        <v>0</v>
      </c>
      <c r="H30" s="338">
        <f t="shared" si="1"/>
        <v>0</v>
      </c>
      <c r="I30" s="331"/>
      <c r="J30" s="343"/>
      <c r="K30" s="365">
        <f t="shared" si="2"/>
        <v>0</v>
      </c>
    </row>
    <row r="31" spans="2:11" s="315" customFormat="1" ht="15.75" thickBot="1">
      <c r="B31" s="308" t="s">
        <v>436</v>
      </c>
      <c r="C31" s="309"/>
      <c r="D31" s="344">
        <v>0</v>
      </c>
      <c r="E31" s="345">
        <v>0</v>
      </c>
      <c r="F31" s="346">
        <v>0</v>
      </c>
      <c r="G31" s="347">
        <v>0</v>
      </c>
      <c r="H31" s="348">
        <v>116020</v>
      </c>
      <c r="I31" s="349"/>
      <c r="J31" s="350"/>
      <c r="K31" s="364">
        <f t="shared" si="2"/>
        <v>116020</v>
      </c>
    </row>
    <row r="32" spans="2:12" s="315" customFormat="1" ht="15.75" thickBot="1">
      <c r="B32" s="312" t="s">
        <v>70</v>
      </c>
      <c r="C32" s="313">
        <f>SUM(C6:C30)</f>
        <v>31885</v>
      </c>
      <c r="D32" s="351">
        <f>SUM(D6:D31)</f>
        <v>6817720</v>
      </c>
      <c r="E32" s="352">
        <f>SUM(E6:E30)</f>
        <v>10410</v>
      </c>
      <c r="F32" s="353">
        <f>SUM(F6:F30)</f>
        <v>2236900.8000000003</v>
      </c>
      <c r="G32" s="353">
        <f>SUM(G6:G30)</f>
        <v>38907</v>
      </c>
      <c r="H32" s="354">
        <f>SUM(H6:H31)</f>
        <v>2391827.8000000003</v>
      </c>
      <c r="I32" s="355"/>
      <c r="J32" s="356"/>
      <c r="K32" s="366">
        <f>D32+H32</f>
        <v>9209547.8</v>
      </c>
      <c r="L32" s="358"/>
    </row>
    <row r="33" s="315" customFormat="1" ht="15">
      <c r="K33" s="367"/>
    </row>
    <row r="34" s="315" customFormat="1" ht="15">
      <c r="K34" s="367"/>
    </row>
    <row r="35" spans="2:15" s="315" customFormat="1" ht="14.25" customHeight="1">
      <c r="B35" s="300"/>
      <c r="C35" s="300"/>
      <c r="D35" s="300"/>
      <c r="E35" s="300"/>
      <c r="F35" s="300"/>
      <c r="G35" s="573" t="s">
        <v>445</v>
      </c>
      <c r="H35" s="574"/>
      <c r="I35" s="574"/>
      <c r="J35" s="574"/>
      <c r="K35" s="368"/>
      <c r="L35" s="300"/>
      <c r="M35" s="300"/>
      <c r="N35" s="300"/>
      <c r="O35" s="300"/>
    </row>
    <row r="36" spans="2:15" s="315" customFormat="1" ht="15" customHeight="1" thickBot="1">
      <c r="B36" s="300"/>
      <c r="C36" s="300"/>
      <c r="D36" s="300"/>
      <c r="E36" s="300"/>
      <c r="F36" s="300"/>
      <c r="G36" s="575"/>
      <c r="H36" s="575"/>
      <c r="I36" s="575"/>
      <c r="J36" s="575"/>
      <c r="K36" s="368"/>
      <c r="L36" s="300"/>
      <c r="M36" s="300"/>
      <c r="N36" s="300"/>
      <c r="O36" s="300"/>
    </row>
    <row r="37" spans="2:15" s="315" customFormat="1" ht="15" thickBot="1">
      <c r="B37" s="305" t="s">
        <v>389</v>
      </c>
      <c r="C37" s="566" t="s">
        <v>390</v>
      </c>
      <c r="D37" s="566"/>
      <c r="E37" s="566"/>
      <c r="F37" s="566"/>
      <c r="G37" s="566"/>
      <c r="H37" s="566"/>
      <c r="I37" s="566" t="s">
        <v>391</v>
      </c>
      <c r="J37" s="566"/>
      <c r="K37" s="566" t="s">
        <v>392</v>
      </c>
      <c r="L37" s="566"/>
      <c r="M37" s="566"/>
      <c r="N37" s="566"/>
      <c r="O37" s="567"/>
    </row>
    <row r="38" spans="2:15" s="315" customFormat="1" ht="26.25" customHeight="1">
      <c r="B38" s="306" t="s">
        <v>5</v>
      </c>
      <c r="C38" s="583" t="s">
        <v>446</v>
      </c>
      <c r="D38" s="584"/>
      <c r="E38" s="584"/>
      <c r="F38" s="584"/>
      <c r="G38" s="584"/>
      <c r="H38" s="585"/>
      <c r="I38" s="586">
        <v>5252931</v>
      </c>
      <c r="J38" s="587"/>
      <c r="K38" s="603" t="s">
        <v>468</v>
      </c>
      <c r="L38" s="604"/>
      <c r="M38" s="604"/>
      <c r="N38" s="604"/>
      <c r="O38" s="605"/>
    </row>
    <row r="39" spans="2:15" s="315" customFormat="1" ht="14.25">
      <c r="B39" s="306" t="s">
        <v>11</v>
      </c>
      <c r="C39" s="599" t="s">
        <v>447</v>
      </c>
      <c r="D39" s="600"/>
      <c r="E39" s="600"/>
      <c r="F39" s="600"/>
      <c r="G39" s="600"/>
      <c r="H39" s="600"/>
      <c r="I39" s="601">
        <v>1564789</v>
      </c>
      <c r="J39" s="601"/>
      <c r="K39" s="602"/>
      <c r="L39" s="589"/>
      <c r="M39" s="589"/>
      <c r="N39" s="589"/>
      <c r="O39" s="590"/>
    </row>
    <row r="40" spans="2:15" s="315" customFormat="1" ht="14.25">
      <c r="B40" s="306" t="s">
        <v>21</v>
      </c>
      <c r="C40" s="599" t="s">
        <v>448</v>
      </c>
      <c r="D40" s="600"/>
      <c r="E40" s="600"/>
      <c r="F40" s="600"/>
      <c r="G40" s="600"/>
      <c r="H40" s="600"/>
      <c r="I40" s="601">
        <v>762000</v>
      </c>
      <c r="J40" s="601"/>
      <c r="K40" s="602"/>
      <c r="L40" s="589"/>
      <c r="M40" s="589"/>
      <c r="N40" s="589"/>
      <c r="O40" s="590"/>
    </row>
    <row r="41" spans="2:15" s="315" customFormat="1" ht="14.25">
      <c r="B41" s="306" t="s">
        <v>23</v>
      </c>
      <c r="C41" s="599" t="s">
        <v>449</v>
      </c>
      <c r="D41" s="600"/>
      <c r="E41" s="600"/>
      <c r="F41" s="600"/>
      <c r="G41" s="600"/>
      <c r="H41" s="600"/>
      <c r="I41" s="601">
        <v>152400</v>
      </c>
      <c r="J41" s="601"/>
      <c r="K41" s="602"/>
      <c r="L41" s="589"/>
      <c r="M41" s="589"/>
      <c r="N41" s="589"/>
      <c r="O41" s="590"/>
    </row>
    <row r="42" spans="2:15" s="315" customFormat="1" ht="14.25">
      <c r="B42" s="306" t="s">
        <v>30</v>
      </c>
      <c r="C42" s="599" t="s">
        <v>450</v>
      </c>
      <c r="D42" s="600"/>
      <c r="E42" s="600"/>
      <c r="F42" s="600"/>
      <c r="G42" s="600"/>
      <c r="H42" s="600"/>
      <c r="I42" s="601">
        <v>75000</v>
      </c>
      <c r="J42" s="601"/>
      <c r="K42" s="602"/>
      <c r="L42" s="589"/>
      <c r="M42" s="589"/>
      <c r="N42" s="589"/>
      <c r="O42" s="590"/>
    </row>
    <row r="43" spans="2:15" s="315" customFormat="1" ht="14.25">
      <c r="B43" s="306" t="s">
        <v>38</v>
      </c>
      <c r="C43" s="599" t="s">
        <v>451</v>
      </c>
      <c r="D43" s="600"/>
      <c r="E43" s="600"/>
      <c r="F43" s="600"/>
      <c r="G43" s="600"/>
      <c r="H43" s="600"/>
      <c r="I43" s="601">
        <v>38907</v>
      </c>
      <c r="J43" s="601"/>
      <c r="K43" s="602"/>
      <c r="L43" s="589"/>
      <c r="M43" s="589"/>
      <c r="N43" s="589"/>
      <c r="O43" s="590"/>
    </row>
    <row r="44" spans="2:15" s="315" customFormat="1" ht="14.25">
      <c r="B44" s="306" t="s">
        <v>40</v>
      </c>
      <c r="C44" s="583" t="s">
        <v>452</v>
      </c>
      <c r="D44" s="584"/>
      <c r="E44" s="584"/>
      <c r="F44" s="584"/>
      <c r="G44" s="584"/>
      <c r="H44" s="585"/>
      <c r="I44" s="586">
        <v>1266825</v>
      </c>
      <c r="J44" s="587"/>
      <c r="K44" s="588"/>
      <c r="L44" s="589"/>
      <c r="M44" s="589"/>
      <c r="N44" s="589"/>
      <c r="O44" s="590"/>
    </row>
    <row r="45" spans="2:15" s="315" customFormat="1" ht="15" thickBot="1">
      <c r="B45" s="359" t="s">
        <v>42</v>
      </c>
      <c r="C45" s="591" t="s">
        <v>453</v>
      </c>
      <c r="D45" s="592"/>
      <c r="E45" s="592"/>
      <c r="F45" s="592"/>
      <c r="G45" s="592"/>
      <c r="H45" s="593"/>
      <c r="I45" s="594">
        <v>96696</v>
      </c>
      <c r="J45" s="595"/>
      <c r="K45" s="596" t="s">
        <v>454</v>
      </c>
      <c r="L45" s="597"/>
      <c r="M45" s="597"/>
      <c r="N45" s="597"/>
      <c r="O45" s="598"/>
    </row>
    <row r="46" spans="2:15" s="315" customFormat="1" ht="18.75" thickBot="1">
      <c r="B46" s="576" t="s">
        <v>423</v>
      </c>
      <c r="C46" s="577"/>
      <c r="D46" s="577"/>
      <c r="E46" s="577"/>
      <c r="F46" s="577"/>
      <c r="G46" s="577"/>
      <c r="H46" s="578"/>
      <c r="I46" s="579">
        <f>SUM(I38:J45)</f>
        <v>9209548</v>
      </c>
      <c r="J46" s="580"/>
      <c r="K46" s="581"/>
      <c r="L46" s="581"/>
      <c r="M46" s="581"/>
      <c r="N46" s="581"/>
      <c r="O46" s="582"/>
    </row>
    <row r="47" spans="2:15" s="315" customFormat="1" ht="18.75">
      <c r="B47" s="360"/>
      <c r="C47" s="360"/>
      <c r="D47" s="360"/>
      <c r="E47" s="360"/>
      <c r="F47" s="360"/>
      <c r="G47" s="360"/>
      <c r="H47" s="360"/>
      <c r="I47" s="316"/>
      <c r="J47" s="316"/>
      <c r="K47" s="369"/>
      <c r="L47" s="357"/>
      <c r="M47" s="357"/>
      <c r="N47" s="357"/>
      <c r="O47" s="357"/>
    </row>
  </sheetData>
  <sheetProtection/>
  <mergeCells count="35">
    <mergeCell ref="C38:H38"/>
    <mergeCell ref="I38:J38"/>
    <mergeCell ref="K38:O38"/>
    <mergeCell ref="C39:H39"/>
    <mergeCell ref="I39:J39"/>
    <mergeCell ref="K39:O39"/>
    <mergeCell ref="C40:H40"/>
    <mergeCell ref="I40:J40"/>
    <mergeCell ref="K40:O40"/>
    <mergeCell ref="C41:H41"/>
    <mergeCell ref="I41:J41"/>
    <mergeCell ref="K41:O41"/>
    <mergeCell ref="C42:H42"/>
    <mergeCell ref="I42:J42"/>
    <mergeCell ref="K42:O42"/>
    <mergeCell ref="C43:H43"/>
    <mergeCell ref="I43:J43"/>
    <mergeCell ref="K43:O43"/>
    <mergeCell ref="B46:H46"/>
    <mergeCell ref="I46:J46"/>
    <mergeCell ref="K46:O46"/>
    <mergeCell ref="C44:H44"/>
    <mergeCell ref="I44:J44"/>
    <mergeCell ref="K44:O44"/>
    <mergeCell ref="C45:H45"/>
    <mergeCell ref="I45:J45"/>
    <mergeCell ref="K45:O45"/>
    <mergeCell ref="K37:O37"/>
    <mergeCell ref="A1:J1"/>
    <mergeCell ref="A2:T2"/>
    <mergeCell ref="B3:J3"/>
    <mergeCell ref="E4:H4"/>
    <mergeCell ref="G35:J36"/>
    <mergeCell ref="C37:H37"/>
    <mergeCell ref="I37:J37"/>
  </mergeCells>
  <printOptions/>
  <pageMargins left="0.75" right="0.75" top="1" bottom="1" header="0.5" footer="0.5"/>
  <pageSetup horizontalDpi="360" verticalDpi="360" orientation="landscape" paperSize="8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39"/>
  <sheetViews>
    <sheetView zoomScalePageLayoutView="0" workbookViewId="0" topLeftCell="B1">
      <selection activeCell="T3" sqref="T3"/>
    </sheetView>
  </sheetViews>
  <sheetFormatPr defaultColWidth="9.140625" defaultRowHeight="15"/>
  <cols>
    <col min="1" max="1" width="15.57421875" style="407" customWidth="1"/>
    <col min="2" max="2" width="18.140625" style="407" customWidth="1"/>
    <col min="3" max="3" width="13.28125" style="407" customWidth="1"/>
    <col min="4" max="4" width="17.140625" style="407" customWidth="1"/>
    <col min="5" max="5" width="11.28125" style="407" customWidth="1"/>
    <col min="6" max="6" width="13.57421875" style="407" customWidth="1"/>
    <col min="7" max="8" width="14.140625" style="407" customWidth="1"/>
    <col min="9" max="9" width="12.57421875" style="407" customWidth="1"/>
    <col min="10" max="11" width="11.140625" style="407" customWidth="1"/>
    <col min="12" max="12" width="13.7109375" style="407" customWidth="1"/>
    <col min="13" max="13" width="12.00390625" style="407" customWidth="1"/>
    <col min="14" max="14" width="14.00390625" style="407" customWidth="1"/>
    <col min="15" max="15" width="11.140625" style="407" customWidth="1"/>
    <col min="16" max="16" width="14.421875" style="407" customWidth="1"/>
    <col min="17" max="17" width="15.140625" style="407" customWidth="1"/>
    <col min="18" max="18" width="12.421875" style="407" customWidth="1"/>
    <col min="19" max="19" width="17.28125" style="407" customWidth="1"/>
    <col min="20" max="20" width="20.7109375" style="407" customWidth="1"/>
    <col min="21" max="16384" width="9.140625" style="407" customWidth="1"/>
  </cols>
  <sheetData>
    <row r="2" spans="2:16" ht="15">
      <c r="B2" s="606" t="s">
        <v>487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</row>
    <row r="3" spans="2:20" ht="15"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T3" s="467" t="s">
        <v>486</v>
      </c>
    </row>
    <row r="4" spans="1:20" ht="15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6"/>
    </row>
    <row r="5" spans="1:20" ht="63.75">
      <c r="A5" s="408" t="s">
        <v>384</v>
      </c>
      <c r="B5" s="409" t="s">
        <v>385</v>
      </c>
      <c r="C5" s="410" t="s">
        <v>469</v>
      </c>
      <c r="D5" s="410" t="s">
        <v>470</v>
      </c>
      <c r="E5" s="410" t="s">
        <v>471</v>
      </c>
      <c r="F5" s="410" t="s">
        <v>470</v>
      </c>
      <c r="G5" s="410" t="s">
        <v>472</v>
      </c>
      <c r="H5" s="410" t="s">
        <v>473</v>
      </c>
      <c r="I5" s="410" t="s">
        <v>470</v>
      </c>
      <c r="J5" s="410" t="s">
        <v>474</v>
      </c>
      <c r="K5" s="410" t="s">
        <v>473</v>
      </c>
      <c r="L5" s="410" t="s">
        <v>470</v>
      </c>
      <c r="M5" s="411" t="s">
        <v>475</v>
      </c>
      <c r="N5" s="411" t="s">
        <v>470</v>
      </c>
      <c r="O5" s="410" t="s">
        <v>476</v>
      </c>
      <c r="P5" s="410" t="s">
        <v>470</v>
      </c>
      <c r="Q5" s="410" t="s">
        <v>477</v>
      </c>
      <c r="R5" s="410" t="s">
        <v>478</v>
      </c>
      <c r="S5" s="410" t="s">
        <v>470</v>
      </c>
      <c r="T5" s="410" t="s">
        <v>479</v>
      </c>
    </row>
    <row r="6" spans="1:20" ht="30">
      <c r="A6" s="294" t="s">
        <v>480</v>
      </c>
      <c r="B6" s="295"/>
      <c r="C6" s="412">
        <v>1173</v>
      </c>
      <c r="D6" s="413"/>
      <c r="E6" s="412">
        <v>15813</v>
      </c>
      <c r="F6" s="414"/>
      <c r="G6" s="414">
        <v>6020</v>
      </c>
      <c r="H6" s="414"/>
      <c r="I6" s="414"/>
      <c r="J6" s="414">
        <v>2569</v>
      </c>
      <c r="K6" s="414"/>
      <c r="L6" s="414"/>
      <c r="M6" s="415">
        <v>20486</v>
      </c>
      <c r="N6" s="415"/>
      <c r="O6" s="414"/>
      <c r="P6" s="414"/>
      <c r="Q6" s="416"/>
      <c r="R6" s="416"/>
      <c r="S6" s="417"/>
      <c r="T6" s="418">
        <f>C6+E6+G6+J6+M6+U6+O6+Q6+R6</f>
        <v>46061</v>
      </c>
    </row>
    <row r="7" spans="1:20" ht="30">
      <c r="A7" s="294" t="s">
        <v>481</v>
      </c>
      <c r="B7" s="298"/>
      <c r="C7" s="419">
        <v>10020</v>
      </c>
      <c r="D7" s="420"/>
      <c r="E7" s="419">
        <v>10424</v>
      </c>
      <c r="F7" s="420"/>
      <c r="G7" s="421">
        <v>20358</v>
      </c>
      <c r="H7" s="421"/>
      <c r="I7" s="421"/>
      <c r="J7" s="421">
        <v>3483</v>
      </c>
      <c r="K7" s="421"/>
      <c r="L7" s="421"/>
      <c r="M7" s="421">
        <v>12630</v>
      </c>
      <c r="N7" s="421"/>
      <c r="O7" s="421">
        <v>2500</v>
      </c>
      <c r="P7" s="421"/>
      <c r="Q7" s="422">
        <v>33600</v>
      </c>
      <c r="R7" s="422">
        <v>13800</v>
      </c>
      <c r="S7" s="423"/>
      <c r="T7" s="418">
        <f>C7+E7+G7+J7+M7+U7+O7+Q7+R7</f>
        <v>106815</v>
      </c>
    </row>
    <row r="8" spans="1:21" s="433" customFormat="1" ht="30">
      <c r="A8" s="294" t="s">
        <v>482</v>
      </c>
      <c r="B8" s="424"/>
      <c r="C8" s="425">
        <f>SUM(C6:C7)</f>
        <v>11193</v>
      </c>
      <c r="D8" s="426"/>
      <c r="E8" s="427">
        <f>SUM(E6:E7)</f>
        <v>26237</v>
      </c>
      <c r="F8" s="428"/>
      <c r="G8" s="426">
        <f>SUM(G6:G7)</f>
        <v>26378</v>
      </c>
      <c r="H8" s="426"/>
      <c r="I8" s="426"/>
      <c r="J8" s="426">
        <f>SUM(J6:J7)</f>
        <v>6052</v>
      </c>
      <c r="K8" s="426"/>
      <c r="L8" s="426"/>
      <c r="M8" s="426">
        <f>SUM(M6:M7)</f>
        <v>33116</v>
      </c>
      <c r="N8" s="426"/>
      <c r="O8" s="426">
        <f>SUM(O6:O7)</f>
        <v>2500</v>
      </c>
      <c r="P8" s="426"/>
      <c r="Q8" s="429">
        <f>SUM(Q6:Q7)</f>
        <v>33600</v>
      </c>
      <c r="R8" s="429">
        <f>SUM(R6:R7)</f>
        <v>13800</v>
      </c>
      <c r="S8" s="430"/>
      <c r="T8" s="431">
        <f>C8+E8+G8+J8+M8+U8+O8+Q8+R8</f>
        <v>152876</v>
      </c>
      <c r="U8" s="432"/>
    </row>
    <row r="9" spans="1:20" ht="15.75">
      <c r="A9" s="294" t="s">
        <v>54</v>
      </c>
      <c r="B9" s="295"/>
      <c r="C9" s="425">
        <v>12500</v>
      </c>
      <c r="D9" s="426"/>
      <c r="E9" s="427">
        <v>32401</v>
      </c>
      <c r="F9" s="428"/>
      <c r="G9" s="426">
        <v>30000</v>
      </c>
      <c r="H9" s="426"/>
      <c r="I9" s="426"/>
      <c r="J9" s="426">
        <v>6500</v>
      </c>
      <c r="K9" s="426"/>
      <c r="L9" s="426"/>
      <c r="M9" s="426">
        <v>40099</v>
      </c>
      <c r="N9" s="426"/>
      <c r="O9" s="426">
        <v>4000</v>
      </c>
      <c r="P9" s="426"/>
      <c r="Q9" s="429">
        <v>36592</v>
      </c>
      <c r="R9" s="429">
        <v>16800</v>
      </c>
      <c r="S9" s="421"/>
      <c r="T9" s="418">
        <f>C9+E9+G9+J9+M9+U9+O9+Q9+R9</f>
        <v>178892</v>
      </c>
    </row>
    <row r="10" spans="1:20" s="441" customFormat="1" ht="15.75">
      <c r="A10" s="434" t="s">
        <v>483</v>
      </c>
      <c r="B10" s="435"/>
      <c r="C10" s="436"/>
      <c r="D10" s="437">
        <f>C8-C9</f>
        <v>-1307</v>
      </c>
      <c r="E10" s="436"/>
      <c r="F10" s="438">
        <f>E8-E9</f>
        <v>-6164</v>
      </c>
      <c r="G10" s="438"/>
      <c r="H10" s="438"/>
      <c r="I10" s="438">
        <f>G8-G9</f>
        <v>-3622</v>
      </c>
      <c r="J10" s="438"/>
      <c r="K10" s="438"/>
      <c r="L10" s="438">
        <f>J8-J9</f>
        <v>-448</v>
      </c>
      <c r="M10" s="438"/>
      <c r="N10" s="438">
        <f>M8-M9</f>
        <v>-6983</v>
      </c>
      <c r="O10" s="438"/>
      <c r="P10" s="438">
        <f>O8-O9</f>
        <v>-1500</v>
      </c>
      <c r="Q10" s="438">
        <f>Q8-Q9</f>
        <v>-2992</v>
      </c>
      <c r="R10" s="438">
        <f>R8-R9</f>
        <v>-3000</v>
      </c>
      <c r="S10" s="439">
        <f>Q10+R10</f>
        <v>-5992</v>
      </c>
      <c r="T10" s="440">
        <f>D10+F10+I10+L10+N10+P10+S10</f>
        <v>-26016</v>
      </c>
    </row>
    <row r="11" spans="1:20" ht="15.75">
      <c r="A11" s="294"/>
      <c r="B11" s="295"/>
      <c r="C11" s="442"/>
      <c r="D11" s="442"/>
      <c r="E11" s="442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4"/>
      <c r="R11" s="444"/>
      <c r="S11" s="443"/>
      <c r="T11" s="445"/>
    </row>
    <row r="12" spans="1:20" ht="15.75">
      <c r="A12" s="294"/>
      <c r="B12" s="295"/>
      <c r="C12" s="442"/>
      <c r="D12" s="442"/>
      <c r="E12" s="442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4"/>
      <c r="R12" s="444"/>
      <c r="S12" s="443"/>
      <c r="T12" s="445"/>
    </row>
    <row r="13" spans="1:20" ht="16.5">
      <c r="A13" s="302" t="s">
        <v>388</v>
      </c>
      <c r="B13" s="303">
        <v>1051</v>
      </c>
      <c r="C13" s="446" t="s">
        <v>484</v>
      </c>
      <c r="D13" s="447">
        <f>D10/(B38-B37-B31-B23-B18)*B13-1</f>
        <v>-49.451800641952666</v>
      </c>
      <c r="E13" s="446" t="s">
        <v>484</v>
      </c>
      <c r="F13" s="446"/>
      <c r="G13" s="446" t="s">
        <v>484</v>
      </c>
      <c r="H13" s="446"/>
      <c r="I13" s="448"/>
      <c r="J13" s="446" t="s">
        <v>484</v>
      </c>
      <c r="K13" s="446">
        <v>1</v>
      </c>
      <c r="L13" s="448">
        <f>L10/K38*K13</f>
        <v>-3.7024793388429753</v>
      </c>
      <c r="M13" s="449" t="s">
        <v>485</v>
      </c>
      <c r="N13" s="449"/>
      <c r="O13" s="449" t="s">
        <v>485</v>
      </c>
      <c r="P13" s="449"/>
      <c r="Q13" s="450" t="s">
        <v>484</v>
      </c>
      <c r="R13" s="451" t="s">
        <v>484</v>
      </c>
      <c r="S13" s="452">
        <f>S10/B38*B13</f>
        <v>-197.50954994511525</v>
      </c>
      <c r="T13" s="453">
        <f>D13+F13+I13+L13+N13+P13+S13</f>
        <v>-250.6638299259109</v>
      </c>
    </row>
    <row r="14" spans="1:20" ht="16.5">
      <c r="A14" s="302" t="s">
        <v>393</v>
      </c>
      <c r="B14" s="303">
        <v>446</v>
      </c>
      <c r="C14" s="446" t="s">
        <v>484</v>
      </c>
      <c r="D14" s="447">
        <f>D10/(B38-B37-B31-B23-B18)*B14</f>
        <v>-20.560897322845754</v>
      </c>
      <c r="E14" s="446" t="s">
        <v>484</v>
      </c>
      <c r="F14" s="446"/>
      <c r="G14" s="446" t="s">
        <v>484</v>
      </c>
      <c r="H14" s="446"/>
      <c r="I14" s="448"/>
      <c r="J14" s="446" t="s">
        <v>484</v>
      </c>
      <c r="K14" s="446"/>
      <c r="L14" s="446"/>
      <c r="M14" s="449" t="s">
        <v>485</v>
      </c>
      <c r="N14" s="449"/>
      <c r="O14" s="449" t="s">
        <v>485</v>
      </c>
      <c r="P14" s="449"/>
      <c r="Q14" s="450" t="s">
        <v>484</v>
      </c>
      <c r="R14" s="451" t="s">
        <v>484</v>
      </c>
      <c r="S14" s="452">
        <f>S10/B38*B14</f>
        <v>-83.81470911086718</v>
      </c>
      <c r="T14" s="453">
        <f aca="true" t="shared" si="0" ref="T14:T37">D14+F14+I14+L14+N14+P14+S14</f>
        <v>-104.37560643371293</v>
      </c>
    </row>
    <row r="15" spans="1:20" ht="16.5">
      <c r="A15" s="302" t="s">
        <v>396</v>
      </c>
      <c r="B15" s="303">
        <v>13642</v>
      </c>
      <c r="C15" s="446" t="s">
        <v>484</v>
      </c>
      <c r="D15" s="447">
        <f>D10/(B38-B37-B31-B23-B18)*B15</f>
        <v>-628.9052943458785</v>
      </c>
      <c r="E15" s="446" t="s">
        <v>484</v>
      </c>
      <c r="F15" s="446">
        <v>-6164</v>
      </c>
      <c r="G15" s="446" t="s">
        <v>484</v>
      </c>
      <c r="H15" s="446">
        <v>75</v>
      </c>
      <c r="I15" s="448">
        <f>I10/H38*H15</f>
        <v>-2515.277777777778</v>
      </c>
      <c r="J15" s="446" t="s">
        <v>484</v>
      </c>
      <c r="K15" s="446">
        <v>76</v>
      </c>
      <c r="L15" s="448">
        <f>L10/K38*K15</f>
        <v>-281.38842975206614</v>
      </c>
      <c r="M15" s="446" t="s">
        <v>484</v>
      </c>
      <c r="N15" s="446">
        <v>-6983</v>
      </c>
      <c r="O15" s="446" t="s">
        <v>484</v>
      </c>
      <c r="P15" s="446">
        <v>-1500</v>
      </c>
      <c r="Q15" s="450" t="s">
        <v>484</v>
      </c>
      <c r="R15" s="451" t="s">
        <v>484</v>
      </c>
      <c r="S15" s="452">
        <f>S10/B38*B15</f>
        <v>-2563.677716794731</v>
      </c>
      <c r="T15" s="453">
        <f t="shared" si="0"/>
        <v>-20636.249218670455</v>
      </c>
    </row>
    <row r="16" spans="1:20" ht="16.5">
      <c r="A16" s="302" t="s">
        <v>399</v>
      </c>
      <c r="B16" s="303">
        <v>442</v>
      </c>
      <c r="C16" s="446" t="s">
        <v>484</v>
      </c>
      <c r="D16" s="447">
        <f>D10/(B38-B32-B23-B18)*B16-1</f>
        <v>-21.492142882480223</v>
      </c>
      <c r="E16" s="446" t="s">
        <v>484</v>
      </c>
      <c r="F16" s="446"/>
      <c r="G16" s="446" t="s">
        <v>484</v>
      </c>
      <c r="H16" s="446"/>
      <c r="I16" s="448"/>
      <c r="J16" s="446" t="s">
        <v>484</v>
      </c>
      <c r="K16" s="446"/>
      <c r="L16" s="446"/>
      <c r="M16" s="449" t="s">
        <v>485</v>
      </c>
      <c r="N16" s="449"/>
      <c r="O16" s="449" t="s">
        <v>485</v>
      </c>
      <c r="P16" s="449"/>
      <c r="Q16" s="450" t="s">
        <v>484</v>
      </c>
      <c r="R16" s="451" t="s">
        <v>484</v>
      </c>
      <c r="S16" s="452">
        <f>S10/B38*B16</f>
        <v>-83.06300768386389</v>
      </c>
      <c r="T16" s="453">
        <f t="shared" si="0"/>
        <v>-104.55515056634411</v>
      </c>
    </row>
    <row r="17" spans="1:20" ht="16.5">
      <c r="A17" s="302" t="s">
        <v>402</v>
      </c>
      <c r="B17" s="303">
        <v>941</v>
      </c>
      <c r="C17" s="446" t="s">
        <v>484</v>
      </c>
      <c r="D17" s="447">
        <f>D10/(B38-B32-B23-B18)*B17</f>
        <v>-43.626937675144546</v>
      </c>
      <c r="E17" s="446" t="s">
        <v>484</v>
      </c>
      <c r="F17" s="446"/>
      <c r="G17" s="446" t="s">
        <v>484</v>
      </c>
      <c r="H17" s="446">
        <v>2</v>
      </c>
      <c r="I17" s="448">
        <f>I10/H38*H17</f>
        <v>-67.07407407407408</v>
      </c>
      <c r="J17" s="446" t="s">
        <v>484</v>
      </c>
      <c r="K17" s="446">
        <v>2</v>
      </c>
      <c r="L17" s="448">
        <f>L10/K38*K17</f>
        <v>-7.404958677685951</v>
      </c>
      <c r="M17" s="449" t="s">
        <v>485</v>
      </c>
      <c r="N17" s="449"/>
      <c r="O17" s="449" t="s">
        <v>485</v>
      </c>
      <c r="P17" s="449"/>
      <c r="Q17" s="450" t="s">
        <v>484</v>
      </c>
      <c r="R17" s="451" t="s">
        <v>484</v>
      </c>
      <c r="S17" s="452">
        <f>S10/B38*B17</f>
        <v>-176.83776070252472</v>
      </c>
      <c r="T17" s="453">
        <f t="shared" si="0"/>
        <v>-294.9437311294293</v>
      </c>
    </row>
    <row r="18" spans="1:20" ht="16.5">
      <c r="A18" s="302" t="s">
        <v>405</v>
      </c>
      <c r="B18" s="303">
        <v>639</v>
      </c>
      <c r="C18" s="449" t="s">
        <v>485</v>
      </c>
      <c r="D18" s="449"/>
      <c r="E18" s="449" t="s">
        <v>485</v>
      </c>
      <c r="F18" s="449"/>
      <c r="G18" s="449" t="s">
        <v>485</v>
      </c>
      <c r="H18" s="449"/>
      <c r="I18" s="449"/>
      <c r="J18" s="449" t="s">
        <v>485</v>
      </c>
      <c r="K18" s="449"/>
      <c r="L18" s="449"/>
      <c r="M18" s="449" t="s">
        <v>485</v>
      </c>
      <c r="N18" s="449"/>
      <c r="O18" s="449" t="s">
        <v>485</v>
      </c>
      <c r="P18" s="449"/>
      <c r="Q18" s="450" t="s">
        <v>484</v>
      </c>
      <c r="R18" s="451" t="s">
        <v>484</v>
      </c>
      <c r="S18" s="452">
        <f>S10/B38*B18</f>
        <v>-120.08430296377608</v>
      </c>
      <c r="T18" s="453">
        <f t="shared" si="0"/>
        <v>-120.08430296377608</v>
      </c>
    </row>
    <row r="19" spans="1:20" ht="16.5">
      <c r="A19" s="302" t="s">
        <v>408</v>
      </c>
      <c r="B19" s="303">
        <v>187</v>
      </c>
      <c r="C19" s="446" t="s">
        <v>484</v>
      </c>
      <c r="D19" s="447">
        <f>D10/(B38-B37-B31-B23-B18)*B19</f>
        <v>-8.620824662269408</v>
      </c>
      <c r="E19" s="454" t="s">
        <v>484</v>
      </c>
      <c r="F19" s="454"/>
      <c r="G19" s="446" t="s">
        <v>484</v>
      </c>
      <c r="H19" s="446">
        <v>3</v>
      </c>
      <c r="I19" s="448">
        <f>I10/H38*H19</f>
        <v>-100.61111111111111</v>
      </c>
      <c r="J19" s="446" t="s">
        <v>484</v>
      </c>
      <c r="K19" s="446"/>
      <c r="L19" s="446"/>
      <c r="M19" s="449" t="s">
        <v>485</v>
      </c>
      <c r="N19" s="449"/>
      <c r="O19" s="449" t="s">
        <v>485</v>
      </c>
      <c r="P19" s="449"/>
      <c r="Q19" s="450" t="s">
        <v>484</v>
      </c>
      <c r="R19" s="451" t="s">
        <v>484</v>
      </c>
      <c r="S19" s="452">
        <f>S10/B38*B19</f>
        <v>-35.14204171240395</v>
      </c>
      <c r="T19" s="453">
        <f t="shared" si="0"/>
        <v>-144.37397748578448</v>
      </c>
    </row>
    <row r="20" spans="1:20" ht="16.5">
      <c r="A20" s="302" t="s">
        <v>410</v>
      </c>
      <c r="B20" s="303">
        <v>653</v>
      </c>
      <c r="C20" s="446" t="s">
        <v>484</v>
      </c>
      <c r="D20" s="447">
        <f>D10/(B38-B37-B31-B23-B18)*B20</f>
        <v>-30.103735317978202</v>
      </c>
      <c r="E20" s="446" t="s">
        <v>484</v>
      </c>
      <c r="F20" s="454"/>
      <c r="G20" s="446" t="s">
        <v>484</v>
      </c>
      <c r="H20" s="446"/>
      <c r="I20" s="448"/>
      <c r="J20" s="446" t="s">
        <v>484</v>
      </c>
      <c r="K20" s="446"/>
      <c r="L20" s="446"/>
      <c r="M20" s="449" t="s">
        <v>485</v>
      </c>
      <c r="N20" s="449"/>
      <c r="O20" s="449" t="s">
        <v>485</v>
      </c>
      <c r="P20" s="449"/>
      <c r="Q20" s="450" t="s">
        <v>484</v>
      </c>
      <c r="R20" s="451" t="s">
        <v>484</v>
      </c>
      <c r="S20" s="452">
        <f>S10/B38*B20</f>
        <v>-122.71525795828761</v>
      </c>
      <c r="T20" s="453">
        <f t="shared" si="0"/>
        <v>-152.81899327626581</v>
      </c>
    </row>
    <row r="21" spans="1:20" ht="16.5">
      <c r="A21" s="302" t="s">
        <v>412</v>
      </c>
      <c r="B21" s="303">
        <v>515</v>
      </c>
      <c r="C21" s="446" t="s">
        <v>484</v>
      </c>
      <c r="D21" s="447">
        <f>D10/(B38-B37-B31-B23-B18)*B21</f>
        <v>-23.74184332122324</v>
      </c>
      <c r="E21" s="446" t="s">
        <v>484</v>
      </c>
      <c r="F21" s="454"/>
      <c r="G21" s="446" t="s">
        <v>484</v>
      </c>
      <c r="H21" s="446"/>
      <c r="I21" s="448"/>
      <c r="J21" s="446" t="s">
        <v>484</v>
      </c>
      <c r="K21" s="446"/>
      <c r="L21" s="446"/>
      <c r="M21" s="449" t="s">
        <v>485</v>
      </c>
      <c r="N21" s="449"/>
      <c r="O21" s="449" t="s">
        <v>485</v>
      </c>
      <c r="P21" s="449"/>
      <c r="Q21" s="450" t="s">
        <v>484</v>
      </c>
      <c r="R21" s="451" t="s">
        <v>484</v>
      </c>
      <c r="S21" s="452">
        <f>S10/B38*B21</f>
        <v>-96.78155872667399</v>
      </c>
      <c r="T21" s="453">
        <f t="shared" si="0"/>
        <v>-120.52340204789724</v>
      </c>
    </row>
    <row r="22" spans="1:20" ht="16.5">
      <c r="A22" s="302" t="s">
        <v>415</v>
      </c>
      <c r="B22" s="303">
        <v>1740</v>
      </c>
      <c r="C22" s="446" t="s">
        <v>484</v>
      </c>
      <c r="D22" s="447">
        <f>D10/(B38-B37-B31-B23-B18)*B22</f>
        <v>-80.21515995908435</v>
      </c>
      <c r="E22" s="446" t="s">
        <v>484</v>
      </c>
      <c r="F22" s="454"/>
      <c r="G22" s="446" t="s">
        <v>484</v>
      </c>
      <c r="H22" s="446"/>
      <c r="I22" s="448"/>
      <c r="J22" s="446" t="s">
        <v>484</v>
      </c>
      <c r="K22" s="446"/>
      <c r="L22" s="446"/>
      <c r="M22" s="449" t="s">
        <v>485</v>
      </c>
      <c r="N22" s="449"/>
      <c r="O22" s="449" t="s">
        <v>485</v>
      </c>
      <c r="P22" s="449"/>
      <c r="Q22" s="450" t="s">
        <v>484</v>
      </c>
      <c r="R22" s="451" t="s">
        <v>484</v>
      </c>
      <c r="S22" s="452">
        <f>S10/B38*B22</f>
        <v>-326.9901207464325</v>
      </c>
      <c r="T22" s="453">
        <f t="shared" si="0"/>
        <v>-407.2052807055169</v>
      </c>
    </row>
    <row r="23" spans="1:20" ht="16.5">
      <c r="A23" s="302" t="s">
        <v>417</v>
      </c>
      <c r="B23" s="303">
        <v>691</v>
      </c>
      <c r="C23" s="449" t="s">
        <v>485</v>
      </c>
      <c r="D23" s="455"/>
      <c r="E23" s="449" t="s">
        <v>485</v>
      </c>
      <c r="F23" s="449"/>
      <c r="G23" s="449" t="s">
        <v>485</v>
      </c>
      <c r="H23" s="449"/>
      <c r="I23" s="449"/>
      <c r="J23" s="449" t="s">
        <v>485</v>
      </c>
      <c r="K23" s="449"/>
      <c r="L23" s="449"/>
      <c r="M23" s="449" t="s">
        <v>485</v>
      </c>
      <c r="N23" s="449"/>
      <c r="O23" s="449" t="s">
        <v>485</v>
      </c>
      <c r="P23" s="449"/>
      <c r="Q23" s="450" t="s">
        <v>484</v>
      </c>
      <c r="R23" s="451" t="s">
        <v>484</v>
      </c>
      <c r="S23" s="452">
        <f>S10/B38*B23</f>
        <v>-129.8564215148189</v>
      </c>
      <c r="T23" s="453">
        <f t="shared" si="0"/>
        <v>-129.8564215148189</v>
      </c>
    </row>
    <row r="24" spans="1:20" ht="16.5">
      <c r="A24" s="302" t="s">
        <v>419</v>
      </c>
      <c r="B24" s="303">
        <v>739</v>
      </c>
      <c r="C24" s="446" t="s">
        <v>484</v>
      </c>
      <c r="D24" s="447">
        <f>D10/(B38-B37-B31-B23-B18)*B24</f>
        <v>-34.068392649289265</v>
      </c>
      <c r="E24" s="446" t="s">
        <v>484</v>
      </c>
      <c r="F24" s="446"/>
      <c r="G24" s="446" t="s">
        <v>484</v>
      </c>
      <c r="H24" s="446"/>
      <c r="I24" s="448"/>
      <c r="J24" s="446" t="s">
        <v>484</v>
      </c>
      <c r="K24" s="446">
        <v>3</v>
      </c>
      <c r="L24" s="448">
        <f>L10/K38*K24</f>
        <v>-11.107438016528926</v>
      </c>
      <c r="M24" s="449" t="s">
        <v>485</v>
      </c>
      <c r="N24" s="449"/>
      <c r="O24" s="449" t="s">
        <v>485</v>
      </c>
      <c r="P24" s="449"/>
      <c r="Q24" s="450" t="s">
        <v>484</v>
      </c>
      <c r="R24" s="451" t="s">
        <v>484</v>
      </c>
      <c r="S24" s="452">
        <f>S10/B38*B24</f>
        <v>-138.8768386388584</v>
      </c>
      <c r="T24" s="453">
        <f t="shared" si="0"/>
        <v>-184.05266930467658</v>
      </c>
    </row>
    <row r="25" spans="1:20" ht="16.5">
      <c r="A25" s="302" t="s">
        <v>420</v>
      </c>
      <c r="B25" s="303">
        <v>337</v>
      </c>
      <c r="C25" s="446" t="s">
        <v>484</v>
      </c>
      <c r="D25" s="447">
        <f>D10/(B38-B37-B31-B23-B18)*B25-1</f>
        <v>-16.535924658742196</v>
      </c>
      <c r="E25" s="446" t="s">
        <v>484</v>
      </c>
      <c r="F25" s="446"/>
      <c r="G25" s="446" t="s">
        <v>484</v>
      </c>
      <c r="H25" s="446"/>
      <c r="I25" s="448"/>
      <c r="J25" s="446" t="s">
        <v>484</v>
      </c>
      <c r="K25" s="446">
        <v>2</v>
      </c>
      <c r="L25" s="448">
        <f>L10/K38*K25</f>
        <v>-7.404958677685951</v>
      </c>
      <c r="M25" s="449" t="s">
        <v>485</v>
      </c>
      <c r="N25" s="449"/>
      <c r="O25" s="449" t="s">
        <v>485</v>
      </c>
      <c r="P25" s="449"/>
      <c r="Q25" s="450" t="s">
        <v>484</v>
      </c>
      <c r="R25" s="451" t="s">
        <v>484</v>
      </c>
      <c r="S25" s="452">
        <f>S10/B38*B25</f>
        <v>-63.330845225027446</v>
      </c>
      <c r="T25" s="453">
        <f t="shared" si="0"/>
        <v>-87.27172856145559</v>
      </c>
    </row>
    <row r="26" spans="1:20" ht="16.5">
      <c r="A26" s="302" t="s">
        <v>422</v>
      </c>
      <c r="B26" s="303">
        <v>450</v>
      </c>
      <c r="C26" s="446" t="s">
        <v>484</v>
      </c>
      <c r="D26" s="447">
        <f>D10/(B38-B37-B31-B23-B18)*B26</f>
        <v>-20.745299989418363</v>
      </c>
      <c r="E26" s="446" t="s">
        <v>484</v>
      </c>
      <c r="F26" s="446"/>
      <c r="G26" s="446" t="s">
        <v>484</v>
      </c>
      <c r="H26" s="446"/>
      <c r="I26" s="448"/>
      <c r="J26" s="446" t="s">
        <v>484</v>
      </c>
      <c r="K26" s="446"/>
      <c r="L26" s="446"/>
      <c r="M26" s="449" t="s">
        <v>485</v>
      </c>
      <c r="N26" s="449"/>
      <c r="O26" s="449" t="s">
        <v>485</v>
      </c>
      <c r="P26" s="449"/>
      <c r="Q26" s="450" t="s">
        <v>484</v>
      </c>
      <c r="R26" s="451" t="s">
        <v>484</v>
      </c>
      <c r="S26" s="452">
        <f>S10/B38*B26</f>
        <v>-84.56641053787048</v>
      </c>
      <c r="T26" s="453">
        <f t="shared" si="0"/>
        <v>-105.31171052728885</v>
      </c>
    </row>
    <row r="27" spans="1:20" ht="16.5">
      <c r="A27" s="302" t="s">
        <v>424</v>
      </c>
      <c r="B27" s="303">
        <v>581</v>
      </c>
      <c r="C27" s="446" t="s">
        <v>484</v>
      </c>
      <c r="D27" s="447">
        <f>D10/(B38-B37-B31-B23-B18)*B27</f>
        <v>-26.784487319671264</v>
      </c>
      <c r="E27" s="446" t="s">
        <v>484</v>
      </c>
      <c r="F27" s="446"/>
      <c r="G27" s="446" t="s">
        <v>484</v>
      </c>
      <c r="H27" s="446">
        <v>10</v>
      </c>
      <c r="I27" s="448">
        <f>I10/H38*H27</f>
        <v>-335.3703703703704</v>
      </c>
      <c r="J27" s="446" t="s">
        <v>484</v>
      </c>
      <c r="K27" s="446">
        <v>2</v>
      </c>
      <c r="L27" s="448">
        <f>L10/K38*K27</f>
        <v>-7.404958677685951</v>
      </c>
      <c r="M27" s="449" t="s">
        <v>485</v>
      </c>
      <c r="N27" s="449"/>
      <c r="O27" s="449" t="s">
        <v>485</v>
      </c>
      <c r="P27" s="449"/>
      <c r="Q27" s="450" t="s">
        <v>484</v>
      </c>
      <c r="R27" s="451" t="s">
        <v>484</v>
      </c>
      <c r="S27" s="452">
        <f>S10/B38*B27</f>
        <v>-109.18463227222833</v>
      </c>
      <c r="T27" s="453">
        <f t="shared" si="0"/>
        <v>-478.7444486399559</v>
      </c>
    </row>
    <row r="28" spans="1:20" ht="16.5">
      <c r="A28" s="302" t="s">
        <v>425</v>
      </c>
      <c r="B28" s="303">
        <v>783</v>
      </c>
      <c r="C28" s="446" t="s">
        <v>484</v>
      </c>
      <c r="D28" s="447">
        <f>D10/(B38-B37-B31-B23-B18)*B28</f>
        <v>-36.09682198158795</v>
      </c>
      <c r="E28" s="446" t="s">
        <v>484</v>
      </c>
      <c r="F28" s="446"/>
      <c r="G28" s="449" t="s">
        <v>485</v>
      </c>
      <c r="H28" s="449"/>
      <c r="I28" s="449"/>
      <c r="J28" s="456" t="s">
        <v>484</v>
      </c>
      <c r="K28" s="456"/>
      <c r="L28" s="456"/>
      <c r="M28" s="449" t="s">
        <v>485</v>
      </c>
      <c r="N28" s="449"/>
      <c r="O28" s="449" t="s">
        <v>485</v>
      </c>
      <c r="P28" s="449"/>
      <c r="Q28" s="450" t="s">
        <v>484</v>
      </c>
      <c r="R28" s="451" t="s">
        <v>484</v>
      </c>
      <c r="S28" s="452">
        <f>S10/B38*B28</f>
        <v>-147.14555433589462</v>
      </c>
      <c r="T28" s="453">
        <f t="shared" si="0"/>
        <v>-183.24237631748258</v>
      </c>
    </row>
    <row r="29" spans="1:20" ht="16.5">
      <c r="A29" s="302" t="s">
        <v>426</v>
      </c>
      <c r="B29" s="303">
        <v>345</v>
      </c>
      <c r="C29" s="446" t="s">
        <v>484</v>
      </c>
      <c r="D29" s="447">
        <f>D10/(B38-B37-B31-B23-B18)*B29</f>
        <v>-15.904729991887413</v>
      </c>
      <c r="E29" s="446" t="s">
        <v>484</v>
      </c>
      <c r="F29" s="446"/>
      <c r="G29" s="446" t="s">
        <v>484</v>
      </c>
      <c r="H29" s="446">
        <v>12</v>
      </c>
      <c r="I29" s="448">
        <f>I10/H38*H29</f>
        <v>-402.44444444444446</v>
      </c>
      <c r="J29" s="446" t="s">
        <v>484</v>
      </c>
      <c r="K29" s="446"/>
      <c r="L29" s="446"/>
      <c r="M29" s="449" t="s">
        <v>485</v>
      </c>
      <c r="N29" s="449"/>
      <c r="O29" s="449" t="s">
        <v>485</v>
      </c>
      <c r="P29" s="449"/>
      <c r="Q29" s="450" t="s">
        <v>484</v>
      </c>
      <c r="R29" s="451" t="s">
        <v>484</v>
      </c>
      <c r="S29" s="452">
        <f>S10/B38*B29</f>
        <v>-64.83424807903403</v>
      </c>
      <c r="T29" s="453">
        <f t="shared" si="0"/>
        <v>-483.18342251536586</v>
      </c>
    </row>
    <row r="30" spans="1:20" ht="16.5">
      <c r="A30" s="302" t="s">
        <v>427</v>
      </c>
      <c r="B30" s="303">
        <v>394</v>
      </c>
      <c r="C30" s="446" t="s">
        <v>484</v>
      </c>
      <c r="D30" s="447">
        <f>D10/(B38-B37-B31-B23-B18)*B30</f>
        <v>-18.163662657401858</v>
      </c>
      <c r="E30" s="446" t="s">
        <v>484</v>
      </c>
      <c r="F30" s="446"/>
      <c r="G30" s="446" t="s">
        <v>484</v>
      </c>
      <c r="H30" s="446"/>
      <c r="I30" s="448"/>
      <c r="J30" s="446" t="s">
        <v>484</v>
      </c>
      <c r="K30" s="446"/>
      <c r="L30" s="446"/>
      <c r="M30" s="449" t="s">
        <v>485</v>
      </c>
      <c r="N30" s="449"/>
      <c r="O30" s="449" t="s">
        <v>485</v>
      </c>
      <c r="P30" s="449"/>
      <c r="Q30" s="450" t="s">
        <v>484</v>
      </c>
      <c r="R30" s="451" t="s">
        <v>484</v>
      </c>
      <c r="S30" s="452">
        <f>S10/B38*B30</f>
        <v>-74.04259055982438</v>
      </c>
      <c r="T30" s="453">
        <f t="shared" si="0"/>
        <v>-92.20625321722623</v>
      </c>
    </row>
    <row r="31" spans="1:20" ht="16.5">
      <c r="A31" s="302" t="s">
        <v>428</v>
      </c>
      <c r="B31" s="303">
        <v>70</v>
      </c>
      <c r="C31" s="449" t="s">
        <v>485</v>
      </c>
      <c r="D31" s="455"/>
      <c r="E31" s="449" t="s">
        <v>485</v>
      </c>
      <c r="F31" s="449"/>
      <c r="G31" s="449" t="s">
        <v>485</v>
      </c>
      <c r="H31" s="449"/>
      <c r="I31" s="449"/>
      <c r="J31" s="449" t="s">
        <v>485</v>
      </c>
      <c r="K31" s="449"/>
      <c r="L31" s="449"/>
      <c r="M31" s="449" t="s">
        <v>485</v>
      </c>
      <c r="N31" s="449"/>
      <c r="O31" s="449" t="s">
        <v>485</v>
      </c>
      <c r="P31" s="449"/>
      <c r="Q31" s="450" t="s">
        <v>484</v>
      </c>
      <c r="R31" s="451" t="s">
        <v>484</v>
      </c>
      <c r="S31" s="452">
        <f>S10/B38*B31</f>
        <v>-13.154774972557629</v>
      </c>
      <c r="T31" s="453">
        <f t="shared" si="0"/>
        <v>-13.154774972557629</v>
      </c>
    </row>
    <row r="32" spans="1:20" ht="16.5">
      <c r="A32" s="302" t="s">
        <v>429</v>
      </c>
      <c r="B32" s="303">
        <v>2364</v>
      </c>
      <c r="C32" s="446" t="s">
        <v>484</v>
      </c>
      <c r="D32" s="447">
        <f>D10/(B38-B37-B31-B23-B18)*B32</f>
        <v>-108.98197594441113</v>
      </c>
      <c r="E32" s="449" t="s">
        <v>485</v>
      </c>
      <c r="F32" s="449"/>
      <c r="G32" s="449" t="s">
        <v>485</v>
      </c>
      <c r="H32" s="449"/>
      <c r="I32" s="449"/>
      <c r="J32" s="446" t="s">
        <v>484</v>
      </c>
      <c r="K32" s="446">
        <v>26</v>
      </c>
      <c r="L32" s="448">
        <f>L10/K38*K32</f>
        <v>-96.26446280991736</v>
      </c>
      <c r="M32" s="449" t="s">
        <v>485</v>
      </c>
      <c r="N32" s="449"/>
      <c r="O32" s="449" t="s">
        <v>485</v>
      </c>
      <c r="P32" s="449"/>
      <c r="Q32" s="450" t="s">
        <v>484</v>
      </c>
      <c r="R32" s="451" t="s">
        <v>484</v>
      </c>
      <c r="S32" s="452">
        <f>S10/B38*B32</f>
        <v>-444.2555433589462</v>
      </c>
      <c r="T32" s="453">
        <f t="shared" si="0"/>
        <v>-649.5019821132747</v>
      </c>
    </row>
    <row r="33" spans="1:20" ht="16.5">
      <c r="A33" s="302" t="s">
        <v>430</v>
      </c>
      <c r="B33" s="303">
        <v>164</v>
      </c>
      <c r="C33" s="446" t="s">
        <v>484</v>
      </c>
      <c r="D33" s="447">
        <f>D10/(B38-B37-B31-B23-B18)*B33-1</f>
        <v>-8.560509329476915</v>
      </c>
      <c r="E33" s="446" t="s">
        <v>484</v>
      </c>
      <c r="F33" s="446"/>
      <c r="G33" s="446" t="s">
        <v>484</v>
      </c>
      <c r="H33" s="446"/>
      <c r="I33" s="448"/>
      <c r="J33" s="446" t="s">
        <v>484</v>
      </c>
      <c r="K33" s="446"/>
      <c r="L33" s="446"/>
      <c r="M33" s="449" t="s">
        <v>485</v>
      </c>
      <c r="N33" s="449"/>
      <c r="O33" s="449" t="s">
        <v>485</v>
      </c>
      <c r="P33" s="449"/>
      <c r="Q33" s="450" t="s">
        <v>484</v>
      </c>
      <c r="R33" s="451" t="s">
        <v>484</v>
      </c>
      <c r="S33" s="452">
        <f>S10/B38*B33</f>
        <v>-30.819758507135017</v>
      </c>
      <c r="T33" s="453">
        <f t="shared" si="0"/>
        <v>-39.380267836611935</v>
      </c>
    </row>
    <row r="34" spans="1:20" ht="16.5">
      <c r="A34" s="302" t="s">
        <v>431</v>
      </c>
      <c r="B34" s="303">
        <v>1409</v>
      </c>
      <c r="C34" s="446" t="s">
        <v>484</v>
      </c>
      <c r="D34" s="447">
        <f>D10/(B38-B7-B31-B23-B18)*B34</f>
        <v>-60.40882401180909</v>
      </c>
      <c r="E34" s="446" t="s">
        <v>484</v>
      </c>
      <c r="F34" s="446"/>
      <c r="G34" s="446" t="s">
        <v>484</v>
      </c>
      <c r="H34" s="446">
        <v>6</v>
      </c>
      <c r="I34" s="448">
        <f>I10/H38*H34</f>
        <v>-201.22222222222223</v>
      </c>
      <c r="J34" s="446" t="s">
        <v>484</v>
      </c>
      <c r="K34" s="446">
        <v>3</v>
      </c>
      <c r="L34" s="448">
        <f>L10/K38*K34</f>
        <v>-11.107438016528926</v>
      </c>
      <c r="M34" s="449" t="s">
        <v>485</v>
      </c>
      <c r="N34" s="449"/>
      <c r="O34" s="449" t="s">
        <v>485</v>
      </c>
      <c r="P34" s="449"/>
      <c r="Q34" s="450" t="s">
        <v>484</v>
      </c>
      <c r="R34" s="451" t="s">
        <v>484</v>
      </c>
      <c r="S34" s="452">
        <f>S10/B38*B34</f>
        <v>-264.78682766191</v>
      </c>
      <c r="T34" s="453">
        <f t="shared" si="0"/>
        <v>-537.5253119124702</v>
      </c>
    </row>
    <row r="35" spans="1:20" ht="16.5">
      <c r="A35" s="302" t="s">
        <v>432</v>
      </c>
      <c r="B35" s="303">
        <v>865</v>
      </c>
      <c r="C35" s="446" t="s">
        <v>484</v>
      </c>
      <c r="D35" s="447">
        <f>D10/(B38-B37-B31-B23-B18)*B35</f>
        <v>-39.87707664632641</v>
      </c>
      <c r="E35" s="449" t="s">
        <v>485</v>
      </c>
      <c r="F35" s="449"/>
      <c r="G35" s="449" t="s">
        <v>485</v>
      </c>
      <c r="H35" s="449"/>
      <c r="I35" s="449"/>
      <c r="J35" s="446" t="s">
        <v>484</v>
      </c>
      <c r="K35" s="446">
        <v>6</v>
      </c>
      <c r="L35" s="448">
        <f>L10/K38*K35</f>
        <v>-22.214876033057852</v>
      </c>
      <c r="M35" s="449" t="s">
        <v>485</v>
      </c>
      <c r="N35" s="449"/>
      <c r="O35" s="449" t="s">
        <v>485</v>
      </c>
      <c r="P35" s="449"/>
      <c r="Q35" s="450" t="s">
        <v>484</v>
      </c>
      <c r="R35" s="451" t="s">
        <v>484</v>
      </c>
      <c r="S35" s="452">
        <f>S10/B38*B35</f>
        <v>-162.55543358946213</v>
      </c>
      <c r="T35" s="453">
        <f t="shared" si="0"/>
        <v>-224.6473862688464</v>
      </c>
    </row>
    <row r="36" spans="1:20" ht="16.5">
      <c r="A36" s="302" t="s">
        <v>433</v>
      </c>
      <c r="B36" s="303">
        <v>303</v>
      </c>
      <c r="C36" s="446" t="s">
        <v>484</v>
      </c>
      <c r="D36" s="447">
        <f>D10/(B38-B37-B31-B23-B18)*B36</f>
        <v>-13.968501992875032</v>
      </c>
      <c r="E36" s="446" t="s">
        <v>484</v>
      </c>
      <c r="F36" s="446"/>
      <c r="G36" s="446" t="s">
        <v>484</v>
      </c>
      <c r="H36" s="446"/>
      <c r="I36" s="448"/>
      <c r="J36" s="446" t="s">
        <v>484</v>
      </c>
      <c r="K36" s="446"/>
      <c r="L36" s="446"/>
      <c r="M36" s="449" t="s">
        <v>485</v>
      </c>
      <c r="N36" s="449"/>
      <c r="O36" s="449" t="s">
        <v>485</v>
      </c>
      <c r="P36" s="449"/>
      <c r="Q36" s="450" t="s">
        <v>484</v>
      </c>
      <c r="R36" s="451" t="s">
        <v>484</v>
      </c>
      <c r="S36" s="452">
        <f>S10/B38*B36</f>
        <v>-56.941383095499454</v>
      </c>
      <c r="T36" s="453">
        <f t="shared" si="0"/>
        <v>-70.90988508837448</v>
      </c>
    </row>
    <row r="37" spans="1:20" ht="16.5">
      <c r="A37" s="308" t="s">
        <v>434</v>
      </c>
      <c r="B37" s="309">
        <v>2134</v>
      </c>
      <c r="C37" s="449" t="s">
        <v>485</v>
      </c>
      <c r="D37" s="449"/>
      <c r="E37" s="449" t="s">
        <v>485</v>
      </c>
      <c r="F37" s="449"/>
      <c r="G37" s="449" t="s">
        <v>485</v>
      </c>
      <c r="H37" s="449"/>
      <c r="I37" s="449"/>
      <c r="J37" s="449" t="s">
        <v>485</v>
      </c>
      <c r="K37" s="449"/>
      <c r="L37" s="449"/>
      <c r="M37" s="449" t="s">
        <v>485</v>
      </c>
      <c r="N37" s="449"/>
      <c r="O37" s="449" t="s">
        <v>485</v>
      </c>
      <c r="P37" s="449"/>
      <c r="Q37" s="450" t="s">
        <v>484</v>
      </c>
      <c r="R37" s="451" t="s">
        <v>484</v>
      </c>
      <c r="S37" s="452">
        <f>S10/B38*B37</f>
        <v>-401.0327113062569</v>
      </c>
      <c r="T37" s="453">
        <f t="shared" si="0"/>
        <v>-401.0327113062569</v>
      </c>
    </row>
    <row r="38" spans="1:20" ht="15.75">
      <c r="A38" s="457" t="s">
        <v>70</v>
      </c>
      <c r="B38" s="458">
        <f>SUM(B13:B37)</f>
        <v>31885</v>
      </c>
      <c r="C38" s="459">
        <v>21</v>
      </c>
      <c r="D38" s="460">
        <f>SUM(D13:D37)</f>
        <v>-1306.8148433017536</v>
      </c>
      <c r="E38" s="461">
        <v>19</v>
      </c>
      <c r="F38" s="461">
        <f>SUM(F13:F37)</f>
        <v>-6164</v>
      </c>
      <c r="G38" s="461">
        <v>18</v>
      </c>
      <c r="H38" s="461">
        <f>SUM(H13:H37)</f>
        <v>108</v>
      </c>
      <c r="I38" s="461">
        <f>SUM(I13:I37)</f>
        <v>-3622</v>
      </c>
      <c r="J38" s="461">
        <v>21</v>
      </c>
      <c r="K38" s="461">
        <f>SUM(K13:K37)</f>
        <v>121</v>
      </c>
      <c r="L38" s="462">
        <f>SUM(L13:L37)</f>
        <v>-448.00000000000006</v>
      </c>
      <c r="M38" s="461">
        <v>1</v>
      </c>
      <c r="N38" s="461">
        <f>SUM(N13:N37)</f>
        <v>-6983</v>
      </c>
      <c r="O38" s="461">
        <v>1</v>
      </c>
      <c r="P38" s="463">
        <f>SUM(P13:P37)</f>
        <v>-1500</v>
      </c>
      <c r="Q38" s="464">
        <v>25</v>
      </c>
      <c r="R38" s="464">
        <v>25</v>
      </c>
      <c r="S38" s="465">
        <f>SUM(S13:S37)</f>
        <v>-5991.999999999999</v>
      </c>
      <c r="T38" s="465">
        <f>D38+F38+I38+L38+N38+P38+S38</f>
        <v>-26015.814843301756</v>
      </c>
    </row>
    <row r="39" spans="19:20" ht="15">
      <c r="S39" s="466"/>
      <c r="T39" s="466"/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landscape" paperSize="8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0.421875" style="0" customWidth="1"/>
    <col min="2" max="2" width="12.8515625" style="0" customWidth="1"/>
    <col min="3" max="3" width="12.140625" style="0" customWidth="1"/>
    <col min="4" max="4" width="11.421875" style="0" customWidth="1"/>
    <col min="5" max="5" width="12.140625" style="0" customWidth="1"/>
    <col min="6" max="6" width="13.8515625" style="0" customWidth="1"/>
  </cols>
  <sheetData>
    <row r="1" spans="1:7" ht="15.75">
      <c r="A1" s="607" t="s">
        <v>456</v>
      </c>
      <c r="B1" s="508"/>
      <c r="C1" s="508"/>
      <c r="D1" s="508"/>
      <c r="E1" s="508"/>
      <c r="F1" s="508"/>
      <c r="G1" s="468" t="s">
        <v>464</v>
      </c>
    </row>
    <row r="2" spans="1:6" ht="15.75">
      <c r="A2" s="404"/>
      <c r="B2" s="291"/>
      <c r="C2" s="291"/>
      <c r="D2" s="291"/>
      <c r="E2" s="291"/>
      <c r="F2" s="291"/>
    </row>
    <row r="3" ht="15.75" thickBot="1">
      <c r="F3" s="6" t="s">
        <v>0</v>
      </c>
    </row>
    <row r="4" spans="1:6" ht="15">
      <c r="A4" s="608" t="s">
        <v>457</v>
      </c>
      <c r="B4" s="382" t="s">
        <v>458</v>
      </c>
      <c r="C4" s="610" t="s">
        <v>459</v>
      </c>
      <c r="D4" s="611"/>
      <c r="E4" s="382" t="s">
        <v>460</v>
      </c>
      <c r="F4" s="612" t="s">
        <v>461</v>
      </c>
    </row>
    <row r="5" spans="1:6" ht="15.75" thickBot="1">
      <c r="A5" s="609"/>
      <c r="B5" s="383"/>
      <c r="C5" s="384" t="s">
        <v>462</v>
      </c>
      <c r="D5" s="385" t="s">
        <v>463</v>
      </c>
      <c r="E5" s="383"/>
      <c r="F5" s="613"/>
    </row>
    <row r="6" spans="1:6" ht="15">
      <c r="A6" s="380" t="s">
        <v>388</v>
      </c>
      <c r="B6" s="371">
        <v>263</v>
      </c>
      <c r="C6" s="372">
        <v>0</v>
      </c>
      <c r="D6" s="386">
        <v>0</v>
      </c>
      <c r="E6" s="390">
        <v>250.663829925911</v>
      </c>
      <c r="F6" s="388">
        <f>B6+C6+D6+E6</f>
        <v>513.6638299259109</v>
      </c>
    </row>
    <row r="7" spans="1:6" ht="15">
      <c r="A7" s="381" t="s">
        <v>393</v>
      </c>
      <c r="B7" s="373">
        <v>111</v>
      </c>
      <c r="C7" s="374">
        <v>125</v>
      </c>
      <c r="D7" s="387">
        <v>32</v>
      </c>
      <c r="E7" s="391">
        <v>104.375606433713</v>
      </c>
      <c r="F7" s="389">
        <f aca="true" t="shared" si="0" ref="F7:F31">B7+C7+D7+E7</f>
        <v>372.375606433713</v>
      </c>
    </row>
    <row r="8" spans="1:6" ht="15">
      <c r="A8" s="381" t="s">
        <v>396</v>
      </c>
      <c r="B8" s="373">
        <v>3411</v>
      </c>
      <c r="C8" s="374">
        <v>3820</v>
      </c>
      <c r="D8" s="387">
        <v>1300</v>
      </c>
      <c r="E8" s="391">
        <v>20636.2492186705</v>
      </c>
      <c r="F8" s="389">
        <f t="shared" si="0"/>
        <v>29167.2492186705</v>
      </c>
    </row>
    <row r="9" spans="1:6" ht="15">
      <c r="A9" s="381" t="s">
        <v>399</v>
      </c>
      <c r="B9" s="373">
        <v>111</v>
      </c>
      <c r="C9" s="374">
        <v>124</v>
      </c>
      <c r="D9" s="387">
        <v>32</v>
      </c>
      <c r="E9" s="391">
        <v>104.555150566344</v>
      </c>
      <c r="F9" s="389">
        <f t="shared" si="0"/>
        <v>371.55515056634397</v>
      </c>
    </row>
    <row r="10" spans="1:6" ht="15">
      <c r="A10" s="381" t="s">
        <v>402</v>
      </c>
      <c r="B10" s="373">
        <v>235</v>
      </c>
      <c r="C10" s="374">
        <v>263</v>
      </c>
      <c r="D10" s="387">
        <v>82</v>
      </c>
      <c r="E10" s="391">
        <v>294.943731129429</v>
      </c>
      <c r="F10" s="389">
        <f t="shared" si="0"/>
        <v>874.943731129429</v>
      </c>
    </row>
    <row r="11" spans="1:6" ht="15">
      <c r="A11" s="381" t="s">
        <v>405</v>
      </c>
      <c r="B11" s="375">
        <v>0</v>
      </c>
      <c r="C11" s="376">
        <v>0</v>
      </c>
      <c r="D11" s="387">
        <v>0</v>
      </c>
      <c r="E11" s="391">
        <v>120.084302963776</v>
      </c>
      <c r="F11" s="389">
        <f t="shared" si="0"/>
        <v>120.084302963776</v>
      </c>
    </row>
    <row r="12" spans="1:6" ht="15">
      <c r="A12" s="381" t="s">
        <v>408</v>
      </c>
      <c r="B12" s="373">
        <v>47</v>
      </c>
      <c r="C12" s="374">
        <v>52</v>
      </c>
      <c r="D12" s="387">
        <v>19</v>
      </c>
      <c r="E12" s="391">
        <v>144.373977485784</v>
      </c>
      <c r="F12" s="389">
        <f t="shared" si="0"/>
        <v>262.373977485784</v>
      </c>
    </row>
    <row r="13" spans="1:6" ht="15">
      <c r="A13" s="381" t="s">
        <v>410</v>
      </c>
      <c r="B13" s="373">
        <v>163</v>
      </c>
      <c r="C13" s="376">
        <v>0</v>
      </c>
      <c r="D13" s="387">
        <v>0</v>
      </c>
      <c r="E13" s="391">
        <v>152.818993276266</v>
      </c>
      <c r="F13" s="389">
        <f t="shared" si="0"/>
        <v>315.81899327626604</v>
      </c>
    </row>
    <row r="14" spans="1:6" ht="15">
      <c r="A14" s="381" t="s">
        <v>412</v>
      </c>
      <c r="B14" s="373">
        <v>129</v>
      </c>
      <c r="C14" s="374">
        <v>144</v>
      </c>
      <c r="D14" s="387">
        <v>45</v>
      </c>
      <c r="E14" s="391">
        <v>120.523402047897</v>
      </c>
      <c r="F14" s="389">
        <f t="shared" si="0"/>
        <v>438.523402047897</v>
      </c>
    </row>
    <row r="15" spans="1:6" ht="15">
      <c r="A15" s="381" t="s">
        <v>415</v>
      </c>
      <c r="B15" s="373">
        <v>435</v>
      </c>
      <c r="C15" s="376">
        <v>0</v>
      </c>
      <c r="D15" s="387">
        <v>0</v>
      </c>
      <c r="E15" s="391">
        <v>407.205280705517</v>
      </c>
      <c r="F15" s="389">
        <f t="shared" si="0"/>
        <v>842.205280705517</v>
      </c>
    </row>
    <row r="16" spans="1:6" ht="15">
      <c r="A16" s="381" t="s">
        <v>417</v>
      </c>
      <c r="B16" s="375">
        <v>0</v>
      </c>
      <c r="C16" s="376">
        <v>0</v>
      </c>
      <c r="D16" s="387">
        <v>0</v>
      </c>
      <c r="E16" s="391">
        <v>129.856421514819</v>
      </c>
      <c r="F16" s="389">
        <f t="shared" si="0"/>
        <v>129.856421514819</v>
      </c>
    </row>
    <row r="17" spans="1:6" ht="15">
      <c r="A17" s="381" t="s">
        <v>419</v>
      </c>
      <c r="B17" s="373">
        <v>185</v>
      </c>
      <c r="C17" s="374">
        <v>207</v>
      </c>
      <c r="D17" s="387">
        <v>69</v>
      </c>
      <c r="E17" s="391">
        <v>184.052669304677</v>
      </c>
      <c r="F17" s="389">
        <f t="shared" si="0"/>
        <v>645.052669304677</v>
      </c>
    </row>
    <row r="18" spans="1:6" ht="15">
      <c r="A18" s="381" t="s">
        <v>420</v>
      </c>
      <c r="B18" s="373">
        <v>84</v>
      </c>
      <c r="C18" s="374">
        <v>94</v>
      </c>
      <c r="D18" s="387">
        <v>37</v>
      </c>
      <c r="E18" s="391">
        <v>87.2717285614556</v>
      </c>
      <c r="F18" s="389">
        <f t="shared" si="0"/>
        <v>302.2717285614556</v>
      </c>
    </row>
    <row r="19" spans="1:6" ht="15">
      <c r="A19" s="381" t="s">
        <v>422</v>
      </c>
      <c r="B19" s="373">
        <v>113</v>
      </c>
      <c r="C19" s="374">
        <v>126</v>
      </c>
      <c r="D19" s="387">
        <v>39</v>
      </c>
      <c r="E19" s="391">
        <v>105.311710527289</v>
      </c>
      <c r="F19" s="389">
        <f t="shared" si="0"/>
        <v>383.311710527289</v>
      </c>
    </row>
    <row r="20" spans="1:6" ht="15">
      <c r="A20" s="381" t="s">
        <v>424</v>
      </c>
      <c r="B20" s="373">
        <v>145</v>
      </c>
      <c r="C20" s="374">
        <v>163</v>
      </c>
      <c r="D20" s="387">
        <v>64</v>
      </c>
      <c r="E20" s="391">
        <v>478.744448639956</v>
      </c>
      <c r="F20" s="389">
        <f t="shared" si="0"/>
        <v>850.744448639956</v>
      </c>
    </row>
    <row r="21" spans="1:6" ht="15">
      <c r="A21" s="381" t="s">
        <v>425</v>
      </c>
      <c r="B21" s="373">
        <v>196</v>
      </c>
      <c r="C21" s="374">
        <v>219</v>
      </c>
      <c r="D21" s="387">
        <v>76</v>
      </c>
      <c r="E21" s="391">
        <v>183.242376317483</v>
      </c>
      <c r="F21" s="389">
        <f t="shared" si="0"/>
        <v>674.242376317483</v>
      </c>
    </row>
    <row r="22" spans="1:6" ht="15">
      <c r="A22" s="381" t="s">
        <v>426</v>
      </c>
      <c r="B22" s="373">
        <v>86</v>
      </c>
      <c r="C22" s="374">
        <v>97</v>
      </c>
      <c r="D22" s="387">
        <v>0</v>
      </c>
      <c r="E22" s="391">
        <v>483.183422515366</v>
      </c>
      <c r="F22" s="389">
        <f t="shared" si="0"/>
        <v>666.1834225153659</v>
      </c>
    </row>
    <row r="23" spans="1:6" ht="15">
      <c r="A23" s="381" t="s">
        <v>427</v>
      </c>
      <c r="B23" s="373">
        <v>98</v>
      </c>
      <c r="C23" s="376">
        <v>0</v>
      </c>
      <c r="D23" s="387">
        <v>0</v>
      </c>
      <c r="E23" s="391">
        <v>92.2062532172262</v>
      </c>
      <c r="F23" s="389">
        <f t="shared" si="0"/>
        <v>190.20625321722622</v>
      </c>
    </row>
    <row r="24" spans="1:6" ht="15">
      <c r="A24" s="381" t="s">
        <v>428</v>
      </c>
      <c r="B24" s="375">
        <v>0</v>
      </c>
      <c r="C24" s="376">
        <v>0</v>
      </c>
      <c r="D24" s="387">
        <v>0</v>
      </c>
      <c r="E24" s="391">
        <v>13.1547749725576</v>
      </c>
      <c r="F24" s="389">
        <f t="shared" si="0"/>
        <v>13.1547749725576</v>
      </c>
    </row>
    <row r="25" spans="1:6" ht="15">
      <c r="A25" s="381" t="s">
        <v>429</v>
      </c>
      <c r="B25" s="373">
        <v>591</v>
      </c>
      <c r="C25" s="374">
        <v>662</v>
      </c>
      <c r="D25" s="387">
        <v>198</v>
      </c>
      <c r="E25" s="391">
        <v>649.501982113275</v>
      </c>
      <c r="F25" s="389">
        <f t="shared" si="0"/>
        <v>2100.501982113275</v>
      </c>
    </row>
    <row r="26" spans="1:6" ht="15">
      <c r="A26" s="381" t="s">
        <v>430</v>
      </c>
      <c r="B26" s="373">
        <v>41</v>
      </c>
      <c r="C26" s="376">
        <v>0</v>
      </c>
      <c r="D26" s="387">
        <v>22</v>
      </c>
      <c r="E26" s="391">
        <v>39.3802678366119</v>
      </c>
      <c r="F26" s="389">
        <f t="shared" si="0"/>
        <v>102.38026783661189</v>
      </c>
    </row>
    <row r="27" spans="1:6" ht="15">
      <c r="A27" s="381" t="s">
        <v>431</v>
      </c>
      <c r="B27" s="373">
        <v>352</v>
      </c>
      <c r="C27" s="374">
        <v>395</v>
      </c>
      <c r="D27" s="387">
        <v>116</v>
      </c>
      <c r="E27" s="391">
        <v>537.52531191247</v>
      </c>
      <c r="F27" s="389">
        <f t="shared" si="0"/>
        <v>1400.52531191247</v>
      </c>
    </row>
    <row r="28" spans="1:6" ht="15">
      <c r="A28" s="381" t="s">
        <v>432</v>
      </c>
      <c r="B28" s="373">
        <v>216</v>
      </c>
      <c r="C28" s="374">
        <v>242</v>
      </c>
      <c r="D28" s="387">
        <v>115</v>
      </c>
      <c r="E28" s="391">
        <v>224.647386268846</v>
      </c>
      <c r="F28" s="389">
        <f t="shared" si="0"/>
        <v>797.647386268846</v>
      </c>
    </row>
    <row r="29" spans="1:6" ht="15">
      <c r="A29" s="381" t="s">
        <v>433</v>
      </c>
      <c r="B29" s="373">
        <v>76</v>
      </c>
      <c r="C29" s="374">
        <v>85</v>
      </c>
      <c r="D29" s="387">
        <v>30</v>
      </c>
      <c r="E29" s="391">
        <v>70.9098850883745</v>
      </c>
      <c r="F29" s="389">
        <f t="shared" si="0"/>
        <v>261.9098850883745</v>
      </c>
    </row>
    <row r="30" spans="1:6" ht="15.75" thickBot="1">
      <c r="A30" s="392" t="s">
        <v>434</v>
      </c>
      <c r="B30" s="393">
        <v>0</v>
      </c>
      <c r="C30" s="394">
        <v>0</v>
      </c>
      <c r="D30" s="395">
        <v>0</v>
      </c>
      <c r="E30" s="396">
        <v>401.032711306257</v>
      </c>
      <c r="F30" s="397">
        <f t="shared" si="0"/>
        <v>401.032711306257</v>
      </c>
    </row>
    <row r="31" spans="1:6" ht="15.75" thickBot="1">
      <c r="A31" s="398" t="s">
        <v>70</v>
      </c>
      <c r="B31" s="399">
        <f>SUM(B6:B30)</f>
        <v>7088</v>
      </c>
      <c r="C31" s="400">
        <f>SUM(C6:C30)</f>
        <v>6818</v>
      </c>
      <c r="D31" s="401">
        <f>SUM(D6:D30)</f>
        <v>2276</v>
      </c>
      <c r="E31" s="402">
        <f>SUM(E6:E30)</f>
        <v>26015.814843301792</v>
      </c>
      <c r="F31" s="403">
        <f t="shared" si="0"/>
        <v>42197.81484330179</v>
      </c>
    </row>
  </sheetData>
  <sheetProtection/>
  <mergeCells count="4">
    <mergeCell ref="A1:F1"/>
    <mergeCell ref="A4:A5"/>
    <mergeCell ref="C4:D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M129"/>
  <sheetViews>
    <sheetView view="pageBreakPreview" zoomScale="145" zoomScaleNormal="120" zoomScaleSheetLayoutView="145" zoomScalePageLayoutView="0" workbookViewId="0" topLeftCell="A80">
      <selection activeCell="A1" sqref="A1:IV1"/>
    </sheetView>
  </sheetViews>
  <sheetFormatPr defaultColWidth="9.140625" defaultRowHeight="15"/>
  <cols>
    <col min="1" max="1" width="8.140625" style="129" customWidth="1"/>
    <col min="2" max="2" width="78.57421875" style="129" customWidth="1"/>
    <col min="3" max="3" width="18.57421875" style="130" customWidth="1"/>
    <col min="4" max="7" width="18.57421875" style="130" hidden="1" customWidth="1"/>
    <col min="8" max="8" width="7.7109375" style="70" customWidth="1"/>
    <col min="9" max="16384" width="9.140625" style="70" customWidth="1"/>
  </cols>
  <sheetData>
    <row r="3" spans="1:7" ht="15.75" customHeight="1">
      <c r="A3" s="485" t="s">
        <v>108</v>
      </c>
      <c r="B3" s="485"/>
      <c r="C3" s="485"/>
      <c r="D3" s="224"/>
      <c r="E3" s="224"/>
      <c r="F3" s="224"/>
      <c r="G3" s="224"/>
    </row>
    <row r="4" spans="1:7" ht="15.75" customHeight="1" thickBot="1">
      <c r="A4" s="484" t="s">
        <v>109</v>
      </c>
      <c r="B4" s="484"/>
      <c r="C4" s="71" t="s">
        <v>110</v>
      </c>
      <c r="D4" s="71" t="s">
        <v>110</v>
      </c>
      <c r="E4" s="71" t="s">
        <v>110</v>
      </c>
      <c r="F4" s="71" t="s">
        <v>110</v>
      </c>
      <c r="G4" s="71" t="s">
        <v>110</v>
      </c>
    </row>
    <row r="5" spans="1:7" ht="37.5" customHeight="1" thickBot="1">
      <c r="A5" s="72" t="s">
        <v>111</v>
      </c>
      <c r="B5" s="73" t="s">
        <v>112</v>
      </c>
      <c r="C5" s="74" t="s">
        <v>368</v>
      </c>
      <c r="D5" s="74" t="s">
        <v>351</v>
      </c>
      <c r="E5" s="74" t="s">
        <v>352</v>
      </c>
      <c r="F5" s="74" t="s">
        <v>353</v>
      </c>
      <c r="G5" s="74" t="s">
        <v>352</v>
      </c>
    </row>
    <row r="6" spans="1:7" s="78" customFormat="1" ht="12" customHeight="1" thickBot="1">
      <c r="A6" s="75">
        <v>1</v>
      </c>
      <c r="B6" s="76">
        <v>2</v>
      </c>
      <c r="C6" s="77">
        <v>3</v>
      </c>
      <c r="D6" s="77">
        <v>3</v>
      </c>
      <c r="E6" s="77">
        <v>3</v>
      </c>
      <c r="F6" s="77">
        <v>3</v>
      </c>
      <c r="G6" s="77">
        <v>3</v>
      </c>
    </row>
    <row r="7" spans="1:7" s="81" customFormat="1" ht="12" customHeight="1" thickBot="1">
      <c r="A7" s="79" t="s">
        <v>5</v>
      </c>
      <c r="B7" s="80" t="s">
        <v>363</v>
      </c>
      <c r="C7" s="59"/>
      <c r="D7" s="59" t="e">
        <f>+#REF!+#REF!+#REF!+#REF!+#REF!+#REF!</f>
        <v>#REF!</v>
      </c>
      <c r="E7" s="59" t="e">
        <f>+#REF!+#REF!+#REF!+#REF!+#REF!+#REF!</f>
        <v>#REF!</v>
      </c>
      <c r="F7" s="59" t="e">
        <f>+#REF!+#REF!+#REF!+#REF!+#REF!+#REF!</f>
        <v>#REF!</v>
      </c>
      <c r="G7" s="59" t="e">
        <f>+#REF!+#REF!+#REF!+#REF!+#REF!+#REF!</f>
        <v>#REF!</v>
      </c>
    </row>
    <row r="8" spans="1:7" s="81" customFormat="1" ht="12" customHeight="1" thickBot="1">
      <c r="A8" s="79" t="s">
        <v>11</v>
      </c>
      <c r="B8" s="90" t="s">
        <v>113</v>
      </c>
      <c r="C8" s="59">
        <f>+C9+C10+C11+C12+C13</f>
        <v>91557</v>
      </c>
      <c r="D8" s="59">
        <f>+D9+D10+D11+D12+D13</f>
        <v>103445</v>
      </c>
      <c r="E8" s="59">
        <f>+E9+E10+E11+E12+E13</f>
        <v>103445</v>
      </c>
      <c r="F8" s="59">
        <f>+F9+F10+F11+F12+F13</f>
        <v>103445</v>
      </c>
      <c r="G8" s="59">
        <f>+G9+G10+G11+G12+G13</f>
        <v>103445</v>
      </c>
    </row>
    <row r="9" spans="1:7" s="81" customFormat="1" ht="12" customHeight="1">
      <c r="A9" s="82" t="s">
        <v>13</v>
      </c>
      <c r="B9" s="83" t="s">
        <v>14</v>
      </c>
      <c r="C9" s="84"/>
      <c r="D9" s="84"/>
      <c r="E9" s="84"/>
      <c r="F9" s="84"/>
      <c r="G9" s="84"/>
    </row>
    <row r="10" spans="1:7" s="81" customFormat="1" ht="12" customHeight="1">
      <c r="A10" s="85" t="s">
        <v>15</v>
      </c>
      <c r="B10" s="86" t="s">
        <v>114</v>
      </c>
      <c r="C10" s="87"/>
      <c r="D10" s="87"/>
      <c r="E10" s="87"/>
      <c r="F10" s="87"/>
      <c r="G10" s="87"/>
    </row>
    <row r="11" spans="1:7" s="81" customFormat="1" ht="12" customHeight="1">
      <c r="A11" s="85" t="s">
        <v>17</v>
      </c>
      <c r="B11" s="86" t="s">
        <v>115</v>
      </c>
      <c r="C11" s="87"/>
      <c r="D11" s="87"/>
      <c r="E11" s="87"/>
      <c r="F11" s="87"/>
      <c r="G11" s="87"/>
    </row>
    <row r="12" spans="1:7" s="81" customFormat="1" ht="12" customHeight="1">
      <c r="A12" s="85" t="s">
        <v>19</v>
      </c>
      <c r="B12" s="86" t="s">
        <v>116</v>
      </c>
      <c r="C12" s="87"/>
      <c r="D12" s="87"/>
      <c r="E12" s="87"/>
      <c r="F12" s="87"/>
      <c r="G12" s="87"/>
    </row>
    <row r="13" spans="1:7" s="81" customFormat="1" ht="12" customHeight="1">
      <c r="A13" s="85" t="s">
        <v>117</v>
      </c>
      <c r="B13" s="86" t="s">
        <v>118</v>
      </c>
      <c r="C13" s="87">
        <v>91557</v>
      </c>
      <c r="D13" s="87">
        <v>103445</v>
      </c>
      <c r="E13" s="87">
        <v>103445</v>
      </c>
      <c r="F13" s="87">
        <v>103445</v>
      </c>
      <c r="G13" s="87">
        <v>103445</v>
      </c>
    </row>
    <row r="14" spans="1:7" s="81" customFormat="1" ht="12" customHeight="1" thickBot="1">
      <c r="A14" s="88" t="s">
        <v>119</v>
      </c>
      <c r="B14" s="89" t="s">
        <v>120</v>
      </c>
      <c r="C14" s="91"/>
      <c r="D14" s="91"/>
      <c r="E14" s="91"/>
      <c r="F14" s="91"/>
      <c r="G14" s="91"/>
    </row>
    <row r="15" spans="1:7" s="81" customFormat="1" ht="12" customHeight="1" thickBot="1">
      <c r="A15" s="79" t="s">
        <v>21</v>
      </c>
      <c r="B15" s="80" t="s">
        <v>121</v>
      </c>
      <c r="C15" s="59">
        <f>+C16+C17+C18+C19+C20</f>
        <v>0</v>
      </c>
      <c r="D15" s="59">
        <f>+D16+D17+D18+D19+D20</f>
        <v>0</v>
      </c>
      <c r="E15" s="59">
        <f>+E16+E17+E18+E19+E20</f>
        <v>0</v>
      </c>
      <c r="F15" s="59">
        <f>+F16+F17+F18+F19+F20</f>
        <v>0</v>
      </c>
      <c r="G15" s="59">
        <f>+G16+G17+G18+G19+G20</f>
        <v>0</v>
      </c>
    </row>
    <row r="16" spans="1:7" s="81" customFormat="1" ht="12" customHeight="1">
      <c r="A16" s="82" t="s">
        <v>122</v>
      </c>
      <c r="B16" s="83" t="s">
        <v>123</v>
      </c>
      <c r="C16" s="84"/>
      <c r="D16" s="84"/>
      <c r="E16" s="84"/>
      <c r="F16" s="84"/>
      <c r="G16" s="84"/>
    </row>
    <row r="17" spans="1:7" s="81" customFormat="1" ht="12" customHeight="1">
      <c r="A17" s="85" t="s">
        <v>124</v>
      </c>
      <c r="B17" s="86" t="s">
        <v>125</v>
      </c>
      <c r="C17" s="87"/>
      <c r="D17" s="87"/>
      <c r="E17" s="87"/>
      <c r="F17" s="87"/>
      <c r="G17" s="87"/>
    </row>
    <row r="18" spans="1:7" s="81" customFormat="1" ht="12" customHeight="1">
      <c r="A18" s="85" t="s">
        <v>126</v>
      </c>
      <c r="B18" s="86" t="s">
        <v>127</v>
      </c>
      <c r="C18" s="87"/>
      <c r="D18" s="87"/>
      <c r="E18" s="87"/>
      <c r="F18" s="87"/>
      <c r="G18" s="87"/>
    </row>
    <row r="19" spans="1:7" s="81" customFormat="1" ht="12" customHeight="1">
      <c r="A19" s="85" t="s">
        <v>128</v>
      </c>
      <c r="B19" s="86" t="s">
        <v>129</v>
      </c>
      <c r="C19" s="87"/>
      <c r="D19" s="87"/>
      <c r="E19" s="87"/>
      <c r="F19" s="87"/>
      <c r="G19" s="87"/>
    </row>
    <row r="20" spans="1:7" s="81" customFormat="1" ht="12" customHeight="1">
      <c r="A20" s="85" t="s">
        <v>130</v>
      </c>
      <c r="B20" s="86" t="s">
        <v>131</v>
      </c>
      <c r="C20" s="87"/>
      <c r="D20" s="87"/>
      <c r="E20" s="87"/>
      <c r="F20" s="87"/>
      <c r="G20" s="87"/>
    </row>
    <row r="21" spans="1:7" s="81" customFormat="1" ht="12" customHeight="1" thickBot="1">
      <c r="A21" s="88" t="s">
        <v>132</v>
      </c>
      <c r="B21" s="89" t="s">
        <v>133</v>
      </c>
      <c r="C21" s="91"/>
      <c r="D21" s="91"/>
      <c r="E21" s="91"/>
      <c r="F21" s="91"/>
      <c r="G21" s="91"/>
    </row>
    <row r="22" spans="1:7" s="81" customFormat="1" ht="12" customHeight="1" thickBot="1">
      <c r="A22" s="79" t="s">
        <v>134</v>
      </c>
      <c r="B22" s="80" t="s">
        <v>22</v>
      </c>
      <c r="C22" s="66">
        <f>+C23+C26+C27+C28</f>
        <v>0</v>
      </c>
      <c r="D22" s="66">
        <f>+D23+D26+D27+D28</f>
        <v>0</v>
      </c>
      <c r="E22" s="66">
        <f>+E23+E26+E27+E28</f>
        <v>0</v>
      </c>
      <c r="F22" s="66">
        <f>+F23+F26+F27+F28</f>
        <v>0</v>
      </c>
      <c r="G22" s="66">
        <f>+G23+G26+G27+G28</f>
        <v>0</v>
      </c>
    </row>
    <row r="23" spans="1:7" s="81" customFormat="1" ht="12" customHeight="1" hidden="1">
      <c r="A23" s="82" t="s">
        <v>25</v>
      </c>
      <c r="B23" s="83" t="s">
        <v>135</v>
      </c>
      <c r="C23" s="92">
        <f>+C24+C25</f>
        <v>0</v>
      </c>
      <c r="D23" s="92">
        <f>+D24+D25</f>
        <v>0</v>
      </c>
      <c r="E23" s="92">
        <f>+E24+E25</f>
        <v>0</v>
      </c>
      <c r="F23" s="92">
        <f>+F24+F25</f>
        <v>0</v>
      </c>
      <c r="G23" s="92">
        <f>+G24+G25</f>
        <v>0</v>
      </c>
    </row>
    <row r="24" spans="1:7" s="81" customFormat="1" ht="12" customHeight="1" hidden="1">
      <c r="A24" s="85" t="s">
        <v>136</v>
      </c>
      <c r="B24" s="86" t="s">
        <v>137</v>
      </c>
      <c r="C24" s="87"/>
      <c r="D24" s="87"/>
      <c r="E24" s="87"/>
      <c r="F24" s="87"/>
      <c r="G24" s="87"/>
    </row>
    <row r="25" spans="1:7" s="81" customFormat="1" ht="12" customHeight="1" hidden="1">
      <c r="A25" s="85" t="s">
        <v>138</v>
      </c>
      <c r="B25" s="86" t="s">
        <v>139</v>
      </c>
      <c r="C25" s="87"/>
      <c r="D25" s="87"/>
      <c r="E25" s="87"/>
      <c r="F25" s="87"/>
      <c r="G25" s="87"/>
    </row>
    <row r="26" spans="1:7" s="81" customFormat="1" ht="12" customHeight="1" hidden="1">
      <c r="A26" s="85" t="s">
        <v>26</v>
      </c>
      <c r="B26" s="86" t="s">
        <v>140</v>
      </c>
      <c r="C26" s="87"/>
      <c r="D26" s="87"/>
      <c r="E26" s="87"/>
      <c r="F26" s="87"/>
      <c r="G26" s="87"/>
    </row>
    <row r="27" spans="1:7" s="81" customFormat="1" ht="12" customHeight="1" hidden="1">
      <c r="A27" s="85" t="s">
        <v>28</v>
      </c>
      <c r="B27" s="86" t="s">
        <v>141</v>
      </c>
      <c r="C27" s="87"/>
      <c r="D27" s="87"/>
      <c r="E27" s="87"/>
      <c r="F27" s="87"/>
      <c r="G27" s="87"/>
    </row>
    <row r="28" spans="1:7" s="81" customFormat="1" ht="12" customHeight="1" hidden="1" thickBot="1">
      <c r="A28" s="88" t="s">
        <v>142</v>
      </c>
      <c r="B28" s="89" t="s">
        <v>143</v>
      </c>
      <c r="C28" s="91"/>
      <c r="D28" s="91"/>
      <c r="E28" s="91"/>
      <c r="F28" s="91"/>
      <c r="G28" s="91"/>
    </row>
    <row r="29" spans="1:7" s="81" customFormat="1" ht="12" customHeight="1" thickBot="1">
      <c r="A29" s="79" t="s">
        <v>30</v>
      </c>
      <c r="B29" s="80" t="s">
        <v>144</v>
      </c>
      <c r="C29" s="59">
        <f>SUM(C30:C39)</f>
        <v>73359</v>
      </c>
      <c r="D29" s="59">
        <f>SUM(D30:D39)</f>
        <v>37314</v>
      </c>
      <c r="E29" s="59">
        <f>SUM(E30:E39)</f>
        <v>37314</v>
      </c>
      <c r="F29" s="59">
        <f>SUM(F30:F39)</f>
        <v>37314</v>
      </c>
      <c r="G29" s="59">
        <f>SUM(G30:G39)</f>
        <v>37314</v>
      </c>
    </row>
    <row r="30" spans="1:7" s="81" customFormat="1" ht="12" customHeight="1">
      <c r="A30" s="82" t="s">
        <v>32</v>
      </c>
      <c r="B30" s="83" t="s">
        <v>145</v>
      </c>
      <c r="C30" s="84"/>
      <c r="D30" s="84"/>
      <c r="E30" s="84"/>
      <c r="F30" s="84"/>
      <c r="G30" s="84"/>
    </row>
    <row r="31" spans="1:7" s="81" customFormat="1" ht="12" customHeight="1">
      <c r="A31" s="85" t="s">
        <v>34</v>
      </c>
      <c r="B31" s="86" t="s">
        <v>146</v>
      </c>
      <c r="C31" s="87">
        <v>73359</v>
      </c>
      <c r="D31" s="87">
        <v>37314</v>
      </c>
      <c r="E31" s="87">
        <v>37314</v>
      </c>
      <c r="F31" s="87">
        <v>37314</v>
      </c>
      <c r="G31" s="87">
        <v>37314</v>
      </c>
    </row>
    <row r="32" spans="1:7" s="81" customFormat="1" ht="12" customHeight="1">
      <c r="A32" s="85" t="s">
        <v>36</v>
      </c>
      <c r="B32" s="86" t="s">
        <v>147</v>
      </c>
      <c r="C32" s="87"/>
      <c r="D32" s="87"/>
      <c r="E32" s="87"/>
      <c r="F32" s="87"/>
      <c r="G32" s="87"/>
    </row>
    <row r="33" spans="1:7" s="81" customFormat="1" ht="12" customHeight="1">
      <c r="A33" s="85" t="s">
        <v>148</v>
      </c>
      <c r="B33" s="86" t="s">
        <v>149</v>
      </c>
      <c r="C33" s="87"/>
      <c r="D33" s="87"/>
      <c r="E33" s="87"/>
      <c r="F33" s="87"/>
      <c r="G33" s="87"/>
    </row>
    <row r="34" spans="1:7" s="81" customFormat="1" ht="12" customHeight="1">
      <c r="A34" s="85" t="s">
        <v>150</v>
      </c>
      <c r="B34" s="86" t="s">
        <v>151</v>
      </c>
      <c r="C34" s="87"/>
      <c r="D34" s="87"/>
      <c r="E34" s="87"/>
      <c r="F34" s="87"/>
      <c r="G34" s="87"/>
    </row>
    <row r="35" spans="1:7" s="81" customFormat="1" ht="12" customHeight="1">
      <c r="A35" s="85" t="s">
        <v>152</v>
      </c>
      <c r="B35" s="86" t="s">
        <v>153</v>
      </c>
      <c r="C35" s="87"/>
      <c r="D35" s="87"/>
      <c r="E35" s="87"/>
      <c r="F35" s="87"/>
      <c r="G35" s="87"/>
    </row>
    <row r="36" spans="1:7" s="81" customFormat="1" ht="12" customHeight="1">
      <c r="A36" s="85" t="s">
        <v>154</v>
      </c>
      <c r="B36" s="86" t="s">
        <v>155</v>
      </c>
      <c r="C36" s="87"/>
      <c r="D36" s="87"/>
      <c r="E36" s="87"/>
      <c r="F36" s="87"/>
      <c r="G36" s="87"/>
    </row>
    <row r="37" spans="1:7" s="81" customFormat="1" ht="12" customHeight="1">
      <c r="A37" s="85" t="s">
        <v>156</v>
      </c>
      <c r="B37" s="86" t="s">
        <v>157</v>
      </c>
      <c r="C37" s="87"/>
      <c r="D37" s="87"/>
      <c r="E37" s="87"/>
      <c r="F37" s="87"/>
      <c r="G37" s="87"/>
    </row>
    <row r="38" spans="1:7" s="81" customFormat="1" ht="12" customHeight="1">
      <c r="A38" s="85" t="s">
        <v>158</v>
      </c>
      <c r="B38" s="86" t="s">
        <v>159</v>
      </c>
      <c r="C38" s="93"/>
      <c r="D38" s="93"/>
      <c r="E38" s="93"/>
      <c r="F38" s="93"/>
      <c r="G38" s="93"/>
    </row>
    <row r="39" spans="1:7" s="81" customFormat="1" ht="12" customHeight="1" thickBot="1">
      <c r="A39" s="88" t="s">
        <v>160</v>
      </c>
      <c r="B39" s="89" t="s">
        <v>161</v>
      </c>
      <c r="C39" s="94"/>
      <c r="D39" s="94"/>
      <c r="E39" s="94"/>
      <c r="F39" s="94"/>
      <c r="G39" s="94"/>
    </row>
    <row r="40" spans="1:7" s="81" customFormat="1" ht="12" customHeight="1" thickBot="1">
      <c r="A40" s="79" t="s">
        <v>38</v>
      </c>
      <c r="B40" s="80" t="s">
        <v>162</v>
      </c>
      <c r="C40" s="59">
        <f>SUM(C41:C45)</f>
        <v>0</v>
      </c>
      <c r="D40" s="59">
        <f>SUM(D41:D45)</f>
        <v>0</v>
      </c>
      <c r="E40" s="59">
        <f>SUM(E41:E45)</f>
        <v>0</v>
      </c>
      <c r="F40" s="59">
        <f>SUM(F41:F45)</f>
        <v>0</v>
      </c>
      <c r="G40" s="59">
        <f>SUM(G41:G45)</f>
        <v>0</v>
      </c>
    </row>
    <row r="41" spans="1:7" s="81" customFormat="1" ht="12" customHeight="1">
      <c r="A41" s="82" t="s">
        <v>77</v>
      </c>
      <c r="B41" s="83" t="s">
        <v>33</v>
      </c>
      <c r="C41" s="95"/>
      <c r="D41" s="95"/>
      <c r="E41" s="95"/>
      <c r="F41" s="95"/>
      <c r="G41" s="95"/>
    </row>
    <row r="42" spans="1:7" s="81" customFormat="1" ht="12" customHeight="1">
      <c r="A42" s="85" t="s">
        <v>79</v>
      </c>
      <c r="B42" s="86" t="s">
        <v>35</v>
      </c>
      <c r="C42" s="93"/>
      <c r="D42" s="93"/>
      <c r="E42" s="93"/>
      <c r="F42" s="93"/>
      <c r="G42" s="93"/>
    </row>
    <row r="43" spans="1:7" s="81" customFormat="1" ht="12" customHeight="1">
      <c r="A43" s="85" t="s">
        <v>81</v>
      </c>
      <c r="B43" s="86" t="s">
        <v>37</v>
      </c>
      <c r="C43" s="93"/>
      <c r="D43" s="93"/>
      <c r="E43" s="93"/>
      <c r="F43" s="93"/>
      <c r="G43" s="93"/>
    </row>
    <row r="44" spans="1:7" s="81" customFormat="1" ht="12" customHeight="1">
      <c r="A44" s="85" t="s">
        <v>83</v>
      </c>
      <c r="B44" s="86" t="s">
        <v>163</v>
      </c>
      <c r="C44" s="93"/>
      <c r="D44" s="93"/>
      <c r="E44" s="93"/>
      <c r="F44" s="93"/>
      <c r="G44" s="93"/>
    </row>
    <row r="45" spans="1:7" s="81" customFormat="1" ht="12" customHeight="1" thickBot="1">
      <c r="A45" s="88" t="s">
        <v>164</v>
      </c>
      <c r="B45" s="89" t="s">
        <v>165</v>
      </c>
      <c r="C45" s="94"/>
      <c r="D45" s="94"/>
      <c r="E45" s="94"/>
      <c r="F45" s="94"/>
      <c r="G45" s="94"/>
    </row>
    <row r="46" spans="1:7" s="81" customFormat="1" ht="12" customHeight="1" thickBot="1">
      <c r="A46" s="79" t="s">
        <v>166</v>
      </c>
      <c r="B46" s="80" t="s">
        <v>167</v>
      </c>
      <c r="C46" s="59">
        <f>SUM(C47:C49)</f>
        <v>0</v>
      </c>
      <c r="D46" s="59">
        <f>SUM(D47:D49)</f>
        <v>0</v>
      </c>
      <c r="E46" s="59">
        <f>SUM(E47:E49)</f>
        <v>0</v>
      </c>
      <c r="F46" s="59">
        <f>SUM(F47:F49)</f>
        <v>0</v>
      </c>
      <c r="G46" s="59">
        <f>SUM(G47:G49)</f>
        <v>0</v>
      </c>
    </row>
    <row r="47" spans="1:7" s="81" customFormat="1" ht="12" customHeight="1">
      <c r="A47" s="82" t="s">
        <v>86</v>
      </c>
      <c r="B47" s="83" t="s">
        <v>168</v>
      </c>
      <c r="C47" s="84"/>
      <c r="D47" s="84"/>
      <c r="E47" s="84"/>
      <c r="F47" s="84"/>
      <c r="G47" s="84"/>
    </row>
    <row r="48" spans="1:7" s="81" customFormat="1" ht="12" customHeight="1">
      <c r="A48" s="85" t="s">
        <v>88</v>
      </c>
      <c r="B48" s="86" t="s">
        <v>242</v>
      </c>
      <c r="C48" s="87"/>
      <c r="D48" s="87"/>
      <c r="E48" s="87"/>
      <c r="F48" s="87"/>
      <c r="G48" s="87"/>
    </row>
    <row r="49" spans="1:7" s="81" customFormat="1" ht="12" customHeight="1">
      <c r="A49" s="85" t="s">
        <v>90</v>
      </c>
      <c r="B49" s="86" t="s">
        <v>170</v>
      </c>
      <c r="C49" s="87"/>
      <c r="D49" s="87"/>
      <c r="E49" s="87"/>
      <c r="F49" s="87"/>
      <c r="G49" s="87"/>
    </row>
    <row r="50" spans="1:7" s="81" customFormat="1" ht="12" customHeight="1" thickBot="1">
      <c r="A50" s="88" t="s">
        <v>92</v>
      </c>
      <c r="B50" s="89" t="s">
        <v>171</v>
      </c>
      <c r="C50" s="91"/>
      <c r="D50" s="91"/>
      <c r="E50" s="91"/>
      <c r="F50" s="91"/>
      <c r="G50" s="91"/>
    </row>
    <row r="51" spans="1:7" s="81" customFormat="1" ht="12" customHeight="1" thickBot="1">
      <c r="A51" s="79" t="s">
        <v>42</v>
      </c>
      <c r="B51" s="90" t="s">
        <v>172</v>
      </c>
      <c r="C51" s="59">
        <f>SUM(C52:C54)</f>
        <v>0</v>
      </c>
      <c r="D51" s="59">
        <f>SUM(D52:D54)</f>
        <v>0</v>
      </c>
      <c r="E51" s="59">
        <f>SUM(E52:E54)</f>
        <v>0</v>
      </c>
      <c r="F51" s="59">
        <f>SUM(F52:F54)</f>
        <v>0</v>
      </c>
      <c r="G51" s="59">
        <f>SUM(G52:G54)</f>
        <v>0</v>
      </c>
    </row>
    <row r="52" spans="1:7" s="81" customFormat="1" ht="12" customHeight="1">
      <c r="A52" s="82" t="s">
        <v>95</v>
      </c>
      <c r="B52" s="83" t="s">
        <v>173</v>
      </c>
      <c r="C52" s="93"/>
      <c r="D52" s="93"/>
      <c r="E52" s="93"/>
      <c r="F52" s="93"/>
      <c r="G52" s="93"/>
    </row>
    <row r="53" spans="1:7" s="81" customFormat="1" ht="12" customHeight="1">
      <c r="A53" s="85" t="s">
        <v>97</v>
      </c>
      <c r="B53" s="86" t="s">
        <v>174</v>
      </c>
      <c r="C53" s="93"/>
      <c r="D53" s="93"/>
      <c r="E53" s="93"/>
      <c r="F53" s="93"/>
      <c r="G53" s="93"/>
    </row>
    <row r="54" spans="1:7" s="81" customFormat="1" ht="12" customHeight="1">
      <c r="A54" s="85" t="s">
        <v>99</v>
      </c>
      <c r="B54" s="86" t="s">
        <v>175</v>
      </c>
      <c r="C54" s="93"/>
      <c r="D54" s="93"/>
      <c r="E54" s="93"/>
      <c r="F54" s="93"/>
      <c r="G54" s="93"/>
    </row>
    <row r="55" spans="1:7" s="81" customFormat="1" ht="12" customHeight="1" thickBot="1">
      <c r="A55" s="88" t="s">
        <v>101</v>
      </c>
      <c r="B55" s="89" t="s">
        <v>176</v>
      </c>
      <c r="C55" s="93"/>
      <c r="D55" s="93"/>
      <c r="E55" s="93"/>
      <c r="F55" s="93"/>
      <c r="G55" s="93"/>
    </row>
    <row r="56" spans="1:7" s="81" customFormat="1" ht="12" customHeight="1" thickBot="1">
      <c r="A56" s="79" t="s">
        <v>44</v>
      </c>
      <c r="B56" s="80" t="s">
        <v>177</v>
      </c>
      <c r="C56" s="66">
        <f>+C7+C8+C15+C22+C29+C40+C46+C51</f>
        <v>164916</v>
      </c>
      <c r="D56" s="66" t="e">
        <f>+D7+D8+D15+D22+D29+D40+D46+D51</f>
        <v>#REF!</v>
      </c>
      <c r="E56" s="66" t="e">
        <f>+E7+E8+E15+E22+E29+E40+E46+E51</f>
        <v>#REF!</v>
      </c>
      <c r="F56" s="66" t="e">
        <f>+F7+F8+F15+F22+F29+F40+F46+F51</f>
        <v>#REF!</v>
      </c>
      <c r="G56" s="66" t="e">
        <f>+G7+G8+G15+G22+G29+G40+G46+G51</f>
        <v>#REF!</v>
      </c>
    </row>
    <row r="57" spans="1:7" s="81" customFormat="1" ht="12" customHeight="1" thickBot="1">
      <c r="A57" s="96" t="s">
        <v>178</v>
      </c>
      <c r="B57" s="90" t="s">
        <v>179</v>
      </c>
      <c r="C57" s="59">
        <f>SUM(C58:C60)</f>
        <v>0</v>
      </c>
      <c r="D57" s="59">
        <f>SUM(D58:D60)</f>
        <v>0</v>
      </c>
      <c r="E57" s="59">
        <f>SUM(E58:E60)</f>
        <v>0</v>
      </c>
      <c r="F57" s="59">
        <f>SUM(F58:F60)</f>
        <v>0</v>
      </c>
      <c r="G57" s="59">
        <f>SUM(G58:G60)</f>
        <v>0</v>
      </c>
    </row>
    <row r="58" spans="1:7" s="81" customFormat="1" ht="12" customHeight="1">
      <c r="A58" s="82" t="s">
        <v>180</v>
      </c>
      <c r="B58" s="83" t="s">
        <v>181</v>
      </c>
      <c r="C58" s="93"/>
      <c r="D58" s="93"/>
      <c r="E58" s="93"/>
      <c r="F58" s="93"/>
      <c r="G58" s="93"/>
    </row>
    <row r="59" spans="1:7" s="81" customFormat="1" ht="12" customHeight="1">
      <c r="A59" s="85" t="s">
        <v>182</v>
      </c>
      <c r="B59" s="86" t="s">
        <v>183</v>
      </c>
      <c r="C59" s="93"/>
      <c r="D59" s="93"/>
      <c r="E59" s="93"/>
      <c r="F59" s="93"/>
      <c r="G59" s="93"/>
    </row>
    <row r="60" spans="1:7" s="81" customFormat="1" ht="12" customHeight="1" thickBot="1">
      <c r="A60" s="88" t="s">
        <v>184</v>
      </c>
      <c r="B60" s="97" t="s">
        <v>185</v>
      </c>
      <c r="C60" s="93"/>
      <c r="D60" s="93"/>
      <c r="E60" s="93"/>
      <c r="F60" s="93"/>
      <c r="G60" s="93"/>
    </row>
    <row r="61" spans="1:7" s="81" customFormat="1" ht="12" customHeight="1" thickBot="1">
      <c r="A61" s="96" t="s">
        <v>186</v>
      </c>
      <c r="B61" s="90" t="s">
        <v>187</v>
      </c>
      <c r="C61" s="59">
        <f>SUM(C62:C65)</f>
        <v>0</v>
      </c>
      <c r="D61" s="59">
        <f>SUM(D62:D65)</f>
        <v>0</v>
      </c>
      <c r="E61" s="59">
        <f>SUM(E62:E65)</f>
        <v>0</v>
      </c>
      <c r="F61" s="59">
        <f>SUM(F62:F65)</f>
        <v>0</v>
      </c>
      <c r="G61" s="59">
        <f>SUM(G62:G65)</f>
        <v>0</v>
      </c>
    </row>
    <row r="62" spans="1:7" s="81" customFormat="1" ht="12" customHeight="1">
      <c r="A62" s="82" t="s">
        <v>188</v>
      </c>
      <c r="B62" s="83" t="s">
        <v>189</v>
      </c>
      <c r="C62" s="93"/>
      <c r="D62" s="93"/>
      <c r="E62" s="93"/>
      <c r="F62" s="93"/>
      <c r="G62" s="93"/>
    </row>
    <row r="63" spans="1:7" s="81" customFormat="1" ht="12" customHeight="1">
      <c r="A63" s="85" t="s">
        <v>190</v>
      </c>
      <c r="B63" s="86" t="s">
        <v>191</v>
      </c>
      <c r="C63" s="93"/>
      <c r="D63" s="93"/>
      <c r="E63" s="93"/>
      <c r="F63" s="93"/>
      <c r="G63" s="93"/>
    </row>
    <row r="64" spans="1:7" s="81" customFormat="1" ht="12" customHeight="1">
      <c r="A64" s="85" t="s">
        <v>192</v>
      </c>
      <c r="B64" s="86" t="s">
        <v>193</v>
      </c>
      <c r="C64" s="93"/>
      <c r="D64" s="93"/>
      <c r="E64" s="93"/>
      <c r="F64" s="93"/>
      <c r="G64" s="93"/>
    </row>
    <row r="65" spans="1:7" s="81" customFormat="1" ht="12" customHeight="1" thickBot="1">
      <c r="A65" s="88" t="s">
        <v>194</v>
      </c>
      <c r="B65" s="89" t="s">
        <v>195</v>
      </c>
      <c r="C65" s="93"/>
      <c r="D65" s="93"/>
      <c r="E65" s="93"/>
      <c r="F65" s="93"/>
      <c r="G65" s="93"/>
    </row>
    <row r="66" spans="1:7" s="81" customFormat="1" ht="12" customHeight="1" thickBot="1">
      <c r="A66" s="96" t="s">
        <v>196</v>
      </c>
      <c r="B66" s="90" t="s">
        <v>197</v>
      </c>
      <c r="C66" s="59">
        <f>SUM(C67:C68)</f>
        <v>7497</v>
      </c>
      <c r="D66" s="59">
        <f>SUM(D67:D68)</f>
        <v>2921</v>
      </c>
      <c r="E66" s="59">
        <f>SUM(E67:E68)</f>
        <v>2921</v>
      </c>
      <c r="F66" s="59">
        <f>SUM(F67:F68)</f>
        <v>2921</v>
      </c>
      <c r="G66" s="59">
        <f>SUM(G67:G68)</f>
        <v>2921</v>
      </c>
    </row>
    <row r="67" spans="1:7" s="81" customFormat="1" ht="12" customHeight="1">
      <c r="A67" s="82" t="s">
        <v>198</v>
      </c>
      <c r="B67" s="83" t="s">
        <v>199</v>
      </c>
      <c r="C67" s="93">
        <v>7497</v>
      </c>
      <c r="D67" s="93">
        <v>2921</v>
      </c>
      <c r="E67" s="93">
        <v>2921</v>
      </c>
      <c r="F67" s="93">
        <v>2921</v>
      </c>
      <c r="G67" s="93">
        <v>2921</v>
      </c>
    </row>
    <row r="68" spans="1:7" s="81" customFormat="1" ht="12" customHeight="1" thickBot="1">
      <c r="A68" s="88" t="s">
        <v>200</v>
      </c>
      <c r="B68" s="89" t="s">
        <v>201</v>
      </c>
      <c r="C68" s="93"/>
      <c r="D68" s="93"/>
      <c r="E68" s="93"/>
      <c r="F68" s="93"/>
      <c r="G68" s="93"/>
    </row>
    <row r="69" spans="1:7" s="81" customFormat="1" ht="12" customHeight="1" thickBot="1">
      <c r="A69" s="96" t="s">
        <v>202</v>
      </c>
      <c r="B69" s="90" t="s">
        <v>203</v>
      </c>
      <c r="C69" s="59">
        <f>SUM(C70:C72)</f>
        <v>0</v>
      </c>
      <c r="D69" s="59">
        <f>SUM(D70:D72)</f>
        <v>0</v>
      </c>
      <c r="E69" s="59">
        <f>SUM(E70:E72)</f>
        <v>0</v>
      </c>
      <c r="F69" s="59">
        <f>SUM(F70:F72)</f>
        <v>0</v>
      </c>
      <c r="G69" s="59">
        <f>SUM(G70:G72)</f>
        <v>0</v>
      </c>
    </row>
    <row r="70" spans="1:7" s="81" customFormat="1" ht="12" customHeight="1">
      <c r="A70" s="82" t="s">
        <v>204</v>
      </c>
      <c r="B70" s="83" t="s">
        <v>205</v>
      </c>
      <c r="C70" s="93"/>
      <c r="D70" s="93"/>
      <c r="E70" s="93"/>
      <c r="F70" s="93"/>
      <c r="G70" s="93"/>
    </row>
    <row r="71" spans="1:7" s="81" customFormat="1" ht="12" customHeight="1">
      <c r="A71" s="85" t="s">
        <v>206</v>
      </c>
      <c r="B71" s="86" t="s">
        <v>207</v>
      </c>
      <c r="C71" s="93"/>
      <c r="D71" s="93"/>
      <c r="E71" s="93"/>
      <c r="F71" s="93"/>
      <c r="G71" s="93"/>
    </row>
    <row r="72" spans="1:7" s="81" customFormat="1" ht="12" customHeight="1" thickBot="1">
      <c r="A72" s="88" t="s">
        <v>208</v>
      </c>
      <c r="B72" s="89" t="s">
        <v>209</v>
      </c>
      <c r="C72" s="93"/>
      <c r="D72" s="93"/>
      <c r="E72" s="93"/>
      <c r="F72" s="93"/>
      <c r="G72" s="93"/>
    </row>
    <row r="73" spans="1:7" s="81" customFormat="1" ht="12" customHeight="1" thickBot="1">
      <c r="A73" s="96" t="s">
        <v>210</v>
      </c>
      <c r="B73" s="90" t="s">
        <v>211</v>
      </c>
      <c r="C73" s="59">
        <f>SUM(C74:C77)</f>
        <v>0</v>
      </c>
      <c r="D73" s="59">
        <f>SUM(D74:D77)</f>
        <v>0</v>
      </c>
      <c r="E73" s="59">
        <f>SUM(E74:E77)</f>
        <v>0</v>
      </c>
      <c r="F73" s="59">
        <f>SUM(F74:F77)</f>
        <v>0</v>
      </c>
      <c r="G73" s="59">
        <f>SUM(G74:G77)</f>
        <v>0</v>
      </c>
    </row>
    <row r="74" spans="1:7" s="81" customFormat="1" ht="12" customHeight="1">
      <c r="A74" s="98" t="s">
        <v>212</v>
      </c>
      <c r="B74" s="83" t="s">
        <v>213</v>
      </c>
      <c r="C74" s="93"/>
      <c r="D74" s="93"/>
      <c r="E74" s="93"/>
      <c r="F74" s="93"/>
      <c r="G74" s="93"/>
    </row>
    <row r="75" spans="1:7" s="81" customFormat="1" ht="12" customHeight="1">
      <c r="A75" s="99" t="s">
        <v>214</v>
      </c>
      <c r="B75" s="86" t="s">
        <v>215</v>
      </c>
      <c r="C75" s="93"/>
      <c r="D75" s="93"/>
      <c r="E75" s="93"/>
      <c r="F75" s="93"/>
      <c r="G75" s="93"/>
    </row>
    <row r="76" spans="1:7" s="81" customFormat="1" ht="12" customHeight="1">
      <c r="A76" s="99" t="s">
        <v>216</v>
      </c>
      <c r="B76" s="86" t="s">
        <v>217</v>
      </c>
      <c r="C76" s="93"/>
      <c r="D76" s="93"/>
      <c r="E76" s="93"/>
      <c r="F76" s="93"/>
      <c r="G76" s="93"/>
    </row>
    <row r="77" spans="1:7" s="81" customFormat="1" ht="12" customHeight="1" thickBot="1">
      <c r="A77" s="100" t="s">
        <v>218</v>
      </c>
      <c r="B77" s="89" t="s">
        <v>219</v>
      </c>
      <c r="C77" s="93"/>
      <c r="D77" s="93"/>
      <c r="E77" s="93"/>
      <c r="F77" s="93"/>
      <c r="G77" s="93"/>
    </row>
    <row r="78" spans="1:7" s="81" customFormat="1" ht="13.5" customHeight="1" thickBot="1">
      <c r="A78" s="96" t="s">
        <v>220</v>
      </c>
      <c r="B78" s="90" t="s">
        <v>221</v>
      </c>
      <c r="C78" s="101"/>
      <c r="D78" s="101"/>
      <c r="E78" s="101"/>
      <c r="F78" s="101"/>
      <c r="G78" s="101"/>
    </row>
    <row r="79" spans="1:7" s="81" customFormat="1" ht="15.75" customHeight="1" thickBot="1">
      <c r="A79" s="96" t="s">
        <v>222</v>
      </c>
      <c r="B79" s="102" t="s">
        <v>223</v>
      </c>
      <c r="C79" s="66">
        <f>+C57+C61+C66+C69+C73+C78</f>
        <v>7497</v>
      </c>
      <c r="D79" s="66">
        <f>+D57+D61+D66+D69+D73+D78</f>
        <v>2921</v>
      </c>
      <c r="E79" s="66">
        <f>+E57+E61+E66+E69+E73+E78</f>
        <v>2921</v>
      </c>
      <c r="F79" s="66">
        <f>+F57+F61+F66+F69+F73+F78</f>
        <v>2921</v>
      </c>
      <c r="G79" s="66">
        <f>+G57+G61+G66+G69+G73+G78</f>
        <v>2921</v>
      </c>
    </row>
    <row r="80" spans="1:7" s="81" customFormat="1" ht="16.5" customHeight="1" thickBot="1">
      <c r="A80" s="103" t="s">
        <v>224</v>
      </c>
      <c r="B80" s="104" t="s">
        <v>225</v>
      </c>
      <c r="C80" s="66">
        <f>+C56+C79</f>
        <v>172413</v>
      </c>
      <c r="D80" s="66" t="e">
        <f>+D56+D79</f>
        <v>#REF!</v>
      </c>
      <c r="E80" s="66" t="e">
        <f>+E56+E79</f>
        <v>#REF!</v>
      </c>
      <c r="F80" s="66" t="e">
        <f>+F56+F79</f>
        <v>#REF!</v>
      </c>
      <c r="G80" s="66" t="e">
        <f>+G56+G79</f>
        <v>#REF!</v>
      </c>
    </row>
    <row r="81" spans="1:7" s="81" customFormat="1" ht="15.75">
      <c r="A81" s="132"/>
      <c r="B81" s="133"/>
      <c r="C81" s="134"/>
      <c r="D81" s="134"/>
      <c r="E81" s="134"/>
      <c r="F81" s="134"/>
      <c r="G81" s="134"/>
    </row>
    <row r="82" spans="1:7" ht="16.5" customHeight="1">
      <c r="A82" s="485" t="s">
        <v>226</v>
      </c>
      <c r="B82" s="485"/>
      <c r="C82" s="485"/>
      <c r="D82" s="224"/>
      <c r="E82" s="224"/>
      <c r="F82" s="224"/>
      <c r="G82" s="224"/>
    </row>
    <row r="83" spans="1:7" s="108" customFormat="1" ht="16.5" customHeight="1" thickBot="1">
      <c r="A83" s="486" t="s">
        <v>227</v>
      </c>
      <c r="B83" s="486"/>
      <c r="C83" s="107" t="s">
        <v>110</v>
      </c>
      <c r="D83" s="107" t="s">
        <v>110</v>
      </c>
      <c r="E83" s="107" t="s">
        <v>110</v>
      </c>
      <c r="F83" s="107" t="s">
        <v>110</v>
      </c>
      <c r="G83" s="107" t="s">
        <v>110</v>
      </c>
    </row>
    <row r="84" spans="1:7" ht="37.5" customHeight="1" thickBot="1">
      <c r="A84" s="72" t="s">
        <v>111</v>
      </c>
      <c r="B84" s="73" t="s">
        <v>228</v>
      </c>
      <c r="C84" s="74" t="s">
        <v>368</v>
      </c>
      <c r="D84" s="74" t="s">
        <v>351</v>
      </c>
      <c r="E84" s="74" t="s">
        <v>352</v>
      </c>
      <c r="F84" s="74" t="s">
        <v>353</v>
      </c>
      <c r="G84" s="74" t="s">
        <v>352</v>
      </c>
    </row>
    <row r="85" spans="1:7" s="78" customFormat="1" ht="12" customHeight="1" thickBot="1">
      <c r="A85" s="58">
        <v>1</v>
      </c>
      <c r="B85" s="109">
        <v>2</v>
      </c>
      <c r="C85" s="110">
        <v>3</v>
      </c>
      <c r="D85" s="110">
        <v>3</v>
      </c>
      <c r="E85" s="110">
        <v>3</v>
      </c>
      <c r="F85" s="110">
        <v>3</v>
      </c>
      <c r="G85" s="110">
        <v>3</v>
      </c>
    </row>
    <row r="86" spans="1:7" ht="12" customHeight="1" thickBot="1">
      <c r="A86" s="111" t="s">
        <v>5</v>
      </c>
      <c r="B86" s="112" t="s">
        <v>229</v>
      </c>
      <c r="C86" s="113">
        <f>SUM(C87:C91)</f>
        <v>172263</v>
      </c>
      <c r="D86" s="113">
        <f>SUM(D87:D91)</f>
        <v>142803</v>
      </c>
      <c r="E86" s="113">
        <f>SUM(E87:E91)</f>
        <v>142803</v>
      </c>
      <c r="F86" s="113">
        <f>SUM(F87:F91)</f>
        <v>142803</v>
      </c>
      <c r="G86" s="113">
        <f>SUM(G87:G91)</f>
        <v>142803</v>
      </c>
    </row>
    <row r="87" spans="1:7" ht="12" customHeight="1">
      <c r="A87" s="114" t="s">
        <v>6</v>
      </c>
      <c r="B87" s="115" t="s">
        <v>56</v>
      </c>
      <c r="C87" s="116">
        <v>90012</v>
      </c>
      <c r="D87" s="116">
        <v>74751</v>
      </c>
      <c r="E87" s="116">
        <v>74751</v>
      </c>
      <c r="F87" s="116">
        <v>74751</v>
      </c>
      <c r="G87" s="116">
        <v>74751</v>
      </c>
    </row>
    <row r="88" spans="1:7" ht="12" customHeight="1">
      <c r="A88" s="85" t="s">
        <v>7</v>
      </c>
      <c r="B88" s="20" t="s">
        <v>57</v>
      </c>
      <c r="C88" s="87">
        <v>26829</v>
      </c>
      <c r="D88" s="87">
        <v>22763</v>
      </c>
      <c r="E88" s="87">
        <v>22763</v>
      </c>
      <c r="F88" s="87">
        <v>22763</v>
      </c>
      <c r="G88" s="87">
        <v>22763</v>
      </c>
    </row>
    <row r="89" spans="1:7" ht="12" customHeight="1">
      <c r="A89" s="85" t="s">
        <v>8</v>
      </c>
      <c r="B89" s="20" t="s">
        <v>58</v>
      </c>
      <c r="C89" s="91">
        <v>43167</v>
      </c>
      <c r="D89" s="91">
        <v>42846</v>
      </c>
      <c r="E89" s="91">
        <v>42846</v>
      </c>
      <c r="F89" s="91">
        <v>42846</v>
      </c>
      <c r="G89" s="91">
        <v>42846</v>
      </c>
    </row>
    <row r="90" spans="1:7" ht="12" customHeight="1">
      <c r="A90" s="85" t="s">
        <v>9</v>
      </c>
      <c r="B90" s="117" t="s">
        <v>59</v>
      </c>
      <c r="C90" s="91"/>
      <c r="D90" s="91"/>
      <c r="E90" s="91"/>
      <c r="F90" s="91"/>
      <c r="G90" s="91"/>
    </row>
    <row r="91" spans="1:7" ht="12" customHeight="1" thickBot="1">
      <c r="A91" s="85" t="s">
        <v>230</v>
      </c>
      <c r="B91" s="118" t="s">
        <v>60</v>
      </c>
      <c r="C91" s="91">
        <v>12255</v>
      </c>
      <c r="D91" s="91">
        <v>2443</v>
      </c>
      <c r="E91" s="91">
        <v>2443</v>
      </c>
      <c r="F91" s="91">
        <v>2443</v>
      </c>
      <c r="G91" s="91">
        <v>2443</v>
      </c>
    </row>
    <row r="92" spans="1:7" ht="12" customHeight="1" thickBot="1">
      <c r="A92" s="79" t="s">
        <v>11</v>
      </c>
      <c r="B92" s="120" t="s">
        <v>231</v>
      </c>
      <c r="C92" s="59">
        <f>+C93+C95+C97</f>
        <v>150</v>
      </c>
      <c r="D92" s="59">
        <f>+D93+D95+D97</f>
        <v>877</v>
      </c>
      <c r="E92" s="59">
        <f>+E93+E95+E97</f>
        <v>877</v>
      </c>
      <c r="F92" s="59">
        <f>+F93+F95+F97</f>
        <v>877</v>
      </c>
      <c r="G92" s="59">
        <f>+G93+G95+G97</f>
        <v>877</v>
      </c>
    </row>
    <row r="93" spans="1:7" ht="12" customHeight="1">
      <c r="A93" s="82" t="s">
        <v>13</v>
      </c>
      <c r="B93" s="20" t="s">
        <v>62</v>
      </c>
      <c r="C93" s="84">
        <v>150</v>
      </c>
      <c r="D93" s="84">
        <v>877</v>
      </c>
      <c r="E93" s="84">
        <v>877</v>
      </c>
      <c r="F93" s="84">
        <v>877</v>
      </c>
      <c r="G93" s="84">
        <v>877</v>
      </c>
    </row>
    <row r="94" spans="1:7" ht="12" customHeight="1">
      <c r="A94" s="82" t="s">
        <v>15</v>
      </c>
      <c r="B94" s="121" t="s">
        <v>232</v>
      </c>
      <c r="C94" s="84"/>
      <c r="D94" s="84"/>
      <c r="E94" s="84"/>
      <c r="F94" s="84"/>
      <c r="G94" s="84"/>
    </row>
    <row r="95" spans="1:7" ht="12" customHeight="1">
      <c r="A95" s="82" t="s">
        <v>17</v>
      </c>
      <c r="B95" s="121" t="s">
        <v>63</v>
      </c>
      <c r="C95" s="87"/>
      <c r="D95" s="87"/>
      <c r="E95" s="87"/>
      <c r="F95" s="87"/>
      <c r="G95" s="87"/>
    </row>
    <row r="96" spans="1:7" ht="12" customHeight="1">
      <c r="A96" s="82" t="s">
        <v>19</v>
      </c>
      <c r="B96" s="121" t="s">
        <v>233</v>
      </c>
      <c r="C96" s="62"/>
      <c r="D96" s="62"/>
      <c r="E96" s="62"/>
      <c r="F96" s="62"/>
      <c r="G96" s="62"/>
    </row>
    <row r="97" spans="1:7" ht="12" customHeight="1" thickBot="1">
      <c r="A97" s="82" t="s">
        <v>117</v>
      </c>
      <c r="B97" s="122" t="s">
        <v>234</v>
      </c>
      <c r="C97" s="62"/>
      <c r="D97" s="62"/>
      <c r="E97" s="62"/>
      <c r="F97" s="62"/>
      <c r="G97" s="62"/>
    </row>
    <row r="98" spans="1:7" ht="12" customHeight="1" thickBot="1">
      <c r="A98" s="79" t="s">
        <v>21</v>
      </c>
      <c r="B98" s="25" t="s">
        <v>235</v>
      </c>
      <c r="C98" s="59">
        <f>+C99+C100</f>
        <v>0</v>
      </c>
      <c r="D98" s="59">
        <f>+D99+D100</f>
        <v>0</v>
      </c>
      <c r="E98" s="59">
        <f>+E99+E100</f>
        <v>0</v>
      </c>
      <c r="F98" s="59">
        <f>+F99+F100</f>
        <v>0</v>
      </c>
      <c r="G98" s="59">
        <f>+G99+G100</f>
        <v>0</v>
      </c>
    </row>
    <row r="99" spans="1:7" ht="12" customHeight="1">
      <c r="A99" s="82" t="s">
        <v>122</v>
      </c>
      <c r="B99" s="23" t="s">
        <v>236</v>
      </c>
      <c r="C99" s="84"/>
      <c r="D99" s="84"/>
      <c r="E99" s="84"/>
      <c r="F99" s="84"/>
      <c r="G99" s="84"/>
    </row>
    <row r="100" spans="1:7" ht="12" customHeight="1" thickBot="1">
      <c r="A100" s="88" t="s">
        <v>124</v>
      </c>
      <c r="B100" s="121" t="s">
        <v>237</v>
      </c>
      <c r="C100" s="91"/>
      <c r="D100" s="91"/>
      <c r="E100" s="91"/>
      <c r="F100" s="91"/>
      <c r="G100" s="91"/>
    </row>
    <row r="101" spans="1:7" ht="12" customHeight="1" thickBot="1">
      <c r="A101" s="79" t="s">
        <v>23</v>
      </c>
      <c r="B101" s="25" t="s">
        <v>104</v>
      </c>
      <c r="C101" s="59">
        <f>+C86+C92+C98</f>
        <v>172413</v>
      </c>
      <c r="D101" s="59">
        <f>+D86+D92+D98</f>
        <v>143680</v>
      </c>
      <c r="E101" s="59">
        <f>+E86+E92+E98</f>
        <v>143680</v>
      </c>
      <c r="F101" s="59">
        <f>+F86+F92+F98</f>
        <v>143680</v>
      </c>
      <c r="G101" s="59">
        <f>+G86+G92+G98</f>
        <v>143680</v>
      </c>
    </row>
    <row r="102" spans="1:7" ht="12" customHeight="1" thickBot="1">
      <c r="A102" s="79" t="s">
        <v>30</v>
      </c>
      <c r="B102" s="25" t="s">
        <v>72</v>
      </c>
      <c r="C102" s="59">
        <f>+C103+C104+C105</f>
        <v>0</v>
      </c>
      <c r="D102" s="59">
        <f>+D103+D104+D105</f>
        <v>0</v>
      </c>
      <c r="E102" s="59">
        <f>+E103+E104+E105</f>
        <v>0</v>
      </c>
      <c r="F102" s="59">
        <f>+F103+F104+F105</f>
        <v>0</v>
      </c>
      <c r="G102" s="59">
        <f>+G103+G104+G105</f>
        <v>0</v>
      </c>
    </row>
    <row r="103" spans="1:7" ht="12" customHeight="1">
      <c r="A103" s="82" t="s">
        <v>32</v>
      </c>
      <c r="B103" s="23" t="s">
        <v>73</v>
      </c>
      <c r="C103" s="62"/>
      <c r="D103" s="62"/>
      <c r="E103" s="62"/>
      <c r="F103" s="62"/>
      <c r="G103" s="62"/>
    </row>
    <row r="104" spans="1:7" ht="12" customHeight="1">
      <c r="A104" s="82" t="s">
        <v>34</v>
      </c>
      <c r="B104" s="23" t="s">
        <v>74</v>
      </c>
      <c r="C104" s="62"/>
      <c r="D104" s="62"/>
      <c r="E104" s="62"/>
      <c r="F104" s="62"/>
      <c r="G104" s="62"/>
    </row>
    <row r="105" spans="1:7" ht="12" customHeight="1" thickBot="1">
      <c r="A105" s="119" t="s">
        <v>36</v>
      </c>
      <c r="B105" s="65" t="s">
        <v>75</v>
      </c>
      <c r="C105" s="62"/>
      <c r="D105" s="62"/>
      <c r="E105" s="62"/>
      <c r="F105" s="62"/>
      <c r="G105" s="62"/>
    </row>
    <row r="106" spans="1:7" ht="12" customHeight="1" thickBot="1">
      <c r="A106" s="79" t="s">
        <v>38</v>
      </c>
      <c r="B106" s="25" t="s">
        <v>76</v>
      </c>
      <c r="C106" s="59">
        <f>+C107+C108+C109+C110</f>
        <v>0</v>
      </c>
      <c r="D106" s="59">
        <f>+D107+D108+D109+D110</f>
        <v>0</v>
      </c>
      <c r="E106" s="59">
        <f>+E107+E108+E109+E110</f>
        <v>0</v>
      </c>
      <c r="F106" s="59">
        <f>+F107+F108+F109+F110</f>
        <v>0</v>
      </c>
      <c r="G106" s="59">
        <f>+G107+G108+G109+G110</f>
        <v>0</v>
      </c>
    </row>
    <row r="107" spans="1:7" ht="12" customHeight="1">
      <c r="A107" s="82" t="s">
        <v>77</v>
      </c>
      <c r="B107" s="23" t="s">
        <v>78</v>
      </c>
      <c r="C107" s="62"/>
      <c r="D107" s="62"/>
      <c r="E107" s="62"/>
      <c r="F107" s="62"/>
      <c r="G107" s="62"/>
    </row>
    <row r="108" spans="1:7" ht="12" customHeight="1">
      <c r="A108" s="82" t="s">
        <v>79</v>
      </c>
      <c r="B108" s="23" t="s">
        <v>80</v>
      </c>
      <c r="C108" s="62"/>
      <c r="D108" s="62"/>
      <c r="E108" s="62"/>
      <c r="F108" s="62"/>
      <c r="G108" s="62"/>
    </row>
    <row r="109" spans="1:7" ht="12" customHeight="1">
      <c r="A109" s="82" t="s">
        <v>81</v>
      </c>
      <c r="B109" s="23" t="s">
        <v>82</v>
      </c>
      <c r="C109" s="62"/>
      <c r="D109" s="62"/>
      <c r="E109" s="62"/>
      <c r="F109" s="62"/>
      <c r="G109" s="62"/>
    </row>
    <row r="110" spans="1:7" ht="12" customHeight="1" thickBot="1">
      <c r="A110" s="119" t="s">
        <v>83</v>
      </c>
      <c r="B110" s="65" t="s">
        <v>84</v>
      </c>
      <c r="C110" s="62"/>
      <c r="D110" s="62"/>
      <c r="E110" s="62"/>
      <c r="F110" s="62"/>
      <c r="G110" s="62"/>
    </row>
    <row r="111" spans="1:7" ht="12" customHeight="1" thickBot="1">
      <c r="A111" s="79" t="s">
        <v>40</v>
      </c>
      <c r="B111" s="25" t="s">
        <v>85</v>
      </c>
      <c r="C111" s="66">
        <f>+C112+C113+C115+C116+C114</f>
        <v>0</v>
      </c>
      <c r="D111" s="66">
        <f>+D112+D113+D115+D116+D114</f>
        <v>0</v>
      </c>
      <c r="E111" s="66">
        <f>+E112+E113+E115+E116+E114</f>
        <v>0</v>
      </c>
      <c r="F111" s="66">
        <f>+F112+F113+F115+F116+F114</f>
        <v>0</v>
      </c>
      <c r="G111" s="66">
        <f>+G112+G113+G115+G116+G114</f>
        <v>0</v>
      </c>
    </row>
    <row r="112" spans="1:7" ht="12" customHeight="1">
      <c r="A112" s="82" t="s">
        <v>86</v>
      </c>
      <c r="B112" s="23" t="s">
        <v>87</v>
      </c>
      <c r="C112" s="62"/>
      <c r="D112" s="62"/>
      <c r="E112" s="62"/>
      <c r="F112" s="62"/>
      <c r="G112" s="62"/>
    </row>
    <row r="113" spans="1:7" ht="12" customHeight="1">
      <c r="A113" s="82" t="s">
        <v>88</v>
      </c>
      <c r="B113" s="23" t="s">
        <v>89</v>
      </c>
      <c r="C113" s="62"/>
      <c r="D113" s="62"/>
      <c r="E113" s="62"/>
      <c r="F113" s="62"/>
      <c r="G113" s="62"/>
    </row>
    <row r="114" spans="1:7" ht="12" customHeight="1">
      <c r="A114" s="82" t="s">
        <v>90</v>
      </c>
      <c r="B114" s="23" t="s">
        <v>106</v>
      </c>
      <c r="C114" s="62"/>
      <c r="D114" s="62"/>
      <c r="E114" s="62"/>
      <c r="F114" s="62"/>
      <c r="G114" s="62"/>
    </row>
    <row r="115" spans="1:7" ht="12" customHeight="1">
      <c r="A115" s="82" t="s">
        <v>92</v>
      </c>
      <c r="B115" s="23" t="s">
        <v>91</v>
      </c>
      <c r="C115" s="62"/>
      <c r="D115" s="62"/>
      <c r="E115" s="62"/>
      <c r="F115" s="62"/>
      <c r="G115" s="62"/>
    </row>
    <row r="116" spans="1:7" ht="12" customHeight="1" thickBot="1">
      <c r="A116" s="119" t="s">
        <v>105</v>
      </c>
      <c r="B116" s="65" t="s">
        <v>93</v>
      </c>
      <c r="C116" s="62"/>
      <c r="D116" s="62"/>
      <c r="E116" s="62"/>
      <c r="F116" s="62"/>
      <c r="G116" s="62"/>
    </row>
    <row r="117" spans="1:7" ht="12" customHeight="1" thickBot="1">
      <c r="A117" s="79" t="s">
        <v>42</v>
      </c>
      <c r="B117" s="25" t="s">
        <v>94</v>
      </c>
      <c r="C117" s="123">
        <f>+C118+C119+C120+C121</f>
        <v>0</v>
      </c>
      <c r="D117" s="123">
        <f>+D118+D119+D120+D121</f>
        <v>0</v>
      </c>
      <c r="E117" s="123">
        <f>+E118+E119+E120+E121</f>
        <v>0</v>
      </c>
      <c r="F117" s="123">
        <f>+F118+F119+F120+F121</f>
        <v>0</v>
      </c>
      <c r="G117" s="123">
        <f>+G118+G119+G120+G121</f>
        <v>0</v>
      </c>
    </row>
    <row r="118" spans="1:7" ht="12" customHeight="1">
      <c r="A118" s="82" t="s">
        <v>95</v>
      </c>
      <c r="B118" s="23" t="s">
        <v>96</v>
      </c>
      <c r="C118" s="62"/>
      <c r="D118" s="62"/>
      <c r="E118" s="62"/>
      <c r="F118" s="62"/>
      <c r="G118" s="62"/>
    </row>
    <row r="119" spans="1:7" ht="12" customHeight="1">
      <c r="A119" s="82" t="s">
        <v>97</v>
      </c>
      <c r="B119" s="23" t="s">
        <v>98</v>
      </c>
      <c r="C119" s="62"/>
      <c r="D119" s="62"/>
      <c r="E119" s="62"/>
      <c r="F119" s="62"/>
      <c r="G119" s="62"/>
    </row>
    <row r="120" spans="1:7" ht="12" customHeight="1">
      <c r="A120" s="82" t="s">
        <v>99</v>
      </c>
      <c r="B120" s="23" t="s">
        <v>100</v>
      </c>
      <c r="C120" s="62"/>
      <c r="D120" s="62"/>
      <c r="E120" s="62"/>
      <c r="F120" s="62"/>
      <c r="G120" s="62"/>
    </row>
    <row r="121" spans="1:7" ht="12" customHeight="1" thickBot="1">
      <c r="A121" s="119" t="s">
        <v>101</v>
      </c>
      <c r="B121" s="65" t="s">
        <v>102</v>
      </c>
      <c r="C121" s="228"/>
      <c r="D121" s="62"/>
      <c r="E121" s="62"/>
      <c r="F121" s="62"/>
      <c r="G121" s="62"/>
    </row>
    <row r="122" spans="1:7" ht="12" customHeight="1" thickBot="1">
      <c r="A122" s="230" t="s">
        <v>44</v>
      </c>
      <c r="B122" s="25" t="s">
        <v>360</v>
      </c>
      <c r="C122" s="231"/>
      <c r="D122" s="227"/>
      <c r="E122" s="227"/>
      <c r="F122" s="227"/>
      <c r="G122" s="227"/>
    </row>
    <row r="123" spans="1:13" ht="15" customHeight="1" thickBot="1">
      <c r="A123" s="79" t="s">
        <v>52</v>
      </c>
      <c r="B123" s="25" t="s">
        <v>361</v>
      </c>
      <c r="C123" s="124">
        <f>+C102+C106+C111+C117</f>
        <v>0</v>
      </c>
      <c r="D123" s="124">
        <f>+D102+D106+D111+D117</f>
        <v>0</v>
      </c>
      <c r="E123" s="124">
        <f>+E102+E106+E111+E117</f>
        <v>0</v>
      </c>
      <c r="F123" s="124">
        <f>+F102+F106+F111+F117</f>
        <v>0</v>
      </c>
      <c r="G123" s="124">
        <f>+G102+G106+G111+G117</f>
        <v>0</v>
      </c>
      <c r="J123" s="125"/>
      <c r="K123" s="126"/>
      <c r="L123" s="126"/>
      <c r="M123" s="126"/>
    </row>
    <row r="124" spans="1:7" s="81" customFormat="1" ht="12.75" customHeight="1" thickBot="1">
      <c r="A124" s="127" t="s">
        <v>253</v>
      </c>
      <c r="B124" s="128" t="s">
        <v>362</v>
      </c>
      <c r="C124" s="124">
        <f>+C101+C123</f>
        <v>172413</v>
      </c>
      <c r="D124" s="124">
        <f>+D101+D123</f>
        <v>143680</v>
      </c>
      <c r="E124" s="124">
        <f>+E101+E123</f>
        <v>143680</v>
      </c>
      <c r="F124" s="124">
        <f>+F101+F123</f>
        <v>143680</v>
      </c>
      <c r="G124" s="124">
        <f>+G101+G123</f>
        <v>143680</v>
      </c>
    </row>
    <row r="125" ht="7.5" customHeight="1"/>
    <row r="126" spans="1:7" ht="15.75">
      <c r="A126" s="487" t="s">
        <v>238</v>
      </c>
      <c r="B126" s="487"/>
      <c r="C126" s="487"/>
      <c r="D126" s="225"/>
      <c r="E126" s="225"/>
      <c r="F126" s="225"/>
      <c r="G126" s="225"/>
    </row>
    <row r="127" spans="1:7" ht="15" customHeight="1" thickBot="1">
      <c r="A127" s="484" t="s">
        <v>239</v>
      </c>
      <c r="B127" s="484"/>
      <c r="C127" s="71" t="s">
        <v>110</v>
      </c>
      <c r="D127" s="71" t="s">
        <v>110</v>
      </c>
      <c r="E127" s="71" t="s">
        <v>110</v>
      </c>
      <c r="F127" s="71" t="s">
        <v>110</v>
      </c>
      <c r="G127" s="71" t="s">
        <v>110</v>
      </c>
    </row>
    <row r="128" spans="1:8" ht="13.5" customHeight="1" thickBot="1">
      <c r="A128" s="79">
        <v>1</v>
      </c>
      <c r="B128" s="120" t="s">
        <v>240</v>
      </c>
      <c r="C128" s="59">
        <f>+C56-C101</f>
        <v>-7497</v>
      </c>
      <c r="D128" s="59" t="e">
        <f>+D56-D101</f>
        <v>#REF!</v>
      </c>
      <c r="E128" s="59" t="e">
        <f>+E56-E101</f>
        <v>#REF!</v>
      </c>
      <c r="F128" s="59" t="e">
        <f>+F56-F101</f>
        <v>#REF!</v>
      </c>
      <c r="G128" s="59" t="e">
        <f>+G56-G101</f>
        <v>#REF!</v>
      </c>
      <c r="H128" s="131"/>
    </row>
    <row r="129" spans="1:7" ht="27.75" customHeight="1" thickBot="1">
      <c r="A129" s="79" t="s">
        <v>11</v>
      </c>
      <c r="B129" s="120" t="s">
        <v>241</v>
      </c>
      <c r="C129" s="59">
        <f>+C79-C123</f>
        <v>7497</v>
      </c>
      <c r="D129" s="59">
        <f>+D79-D123</f>
        <v>2921</v>
      </c>
      <c r="E129" s="59">
        <f>+E79-E123</f>
        <v>2921</v>
      </c>
      <c r="F129" s="59">
        <f>+F79-F123</f>
        <v>2921</v>
      </c>
      <c r="G129" s="59">
        <f>+G79-G123</f>
        <v>2921</v>
      </c>
    </row>
  </sheetData>
  <sheetProtection/>
  <mergeCells count="6">
    <mergeCell ref="A127:B127"/>
    <mergeCell ref="A3:C3"/>
    <mergeCell ref="A4:B4"/>
    <mergeCell ref="A82:C82"/>
    <mergeCell ref="A83:B83"/>
    <mergeCell ref="A126:C12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3" r:id="rId1"/>
  <headerFooter alignWithMargins="0">
    <oddHeader xml:space="preserve">&amp;C&amp;"Times New Roman CE,Félkövér"&amp;12VÖLGYSÉGI ÖNKOMÁNYTATOK TÁRSULÁSÁNAK
2016. ÉVI KÖLTSÉGVETÉS KÖTELEZŐ FELADATAINAK ÖSSZEVONT MÉRLEGE&amp;R&amp;"Times New Roman CE,Félkövér dőlt" 1.2. melléklet </oddHeader>
  </headerFooter>
  <rowBreaks count="1" manualBreakCount="1">
    <brk id="8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M129"/>
  <sheetViews>
    <sheetView zoomScale="120" zoomScaleNormal="120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8.140625" style="129" customWidth="1"/>
    <col min="2" max="2" width="78.57421875" style="129" customWidth="1"/>
    <col min="3" max="3" width="18.57421875" style="130" customWidth="1"/>
    <col min="4" max="7" width="18.57421875" style="130" hidden="1" customWidth="1"/>
    <col min="8" max="8" width="7.7109375" style="70" customWidth="1"/>
    <col min="9" max="16384" width="9.140625" style="70" customWidth="1"/>
  </cols>
  <sheetData>
    <row r="3" spans="1:7" ht="15.75" customHeight="1">
      <c r="A3" s="485" t="s">
        <v>108</v>
      </c>
      <c r="B3" s="485"/>
      <c r="C3" s="485"/>
      <c r="D3" s="224"/>
      <c r="E3" s="224"/>
      <c r="F3" s="224"/>
      <c r="G3" s="224"/>
    </row>
    <row r="4" spans="1:7" ht="15.75" customHeight="1" thickBot="1">
      <c r="A4" s="484" t="s">
        <v>109</v>
      </c>
      <c r="B4" s="484"/>
      <c r="C4" s="71" t="s">
        <v>110</v>
      </c>
      <c r="D4" s="71" t="s">
        <v>110</v>
      </c>
      <c r="E4" s="71" t="s">
        <v>110</v>
      </c>
      <c r="F4" s="71" t="s">
        <v>110</v>
      </c>
      <c r="G4" s="71" t="s">
        <v>110</v>
      </c>
    </row>
    <row r="5" spans="1:7" ht="37.5" customHeight="1" thickBot="1">
      <c r="A5" s="72" t="s">
        <v>111</v>
      </c>
      <c r="B5" s="73" t="s">
        <v>112</v>
      </c>
      <c r="C5" s="74" t="s">
        <v>368</v>
      </c>
      <c r="D5" s="74" t="s">
        <v>351</v>
      </c>
      <c r="E5" s="74" t="s">
        <v>352</v>
      </c>
      <c r="F5" s="74" t="s">
        <v>353</v>
      </c>
      <c r="G5" s="74" t="s">
        <v>352</v>
      </c>
    </row>
    <row r="6" spans="1:7" s="78" customFormat="1" ht="12" customHeight="1" thickBot="1">
      <c r="A6" s="75">
        <v>1</v>
      </c>
      <c r="B6" s="76">
        <v>2</v>
      </c>
      <c r="C6" s="77">
        <v>3</v>
      </c>
      <c r="D6" s="77">
        <v>3</v>
      </c>
      <c r="E6" s="77">
        <v>3</v>
      </c>
      <c r="F6" s="77">
        <v>3</v>
      </c>
      <c r="G6" s="77">
        <v>3</v>
      </c>
    </row>
    <row r="7" spans="1:7" s="81" customFormat="1" ht="12" customHeight="1" thickBot="1">
      <c r="A7" s="79" t="s">
        <v>5</v>
      </c>
      <c r="B7" s="80" t="s">
        <v>363</v>
      </c>
      <c r="C7" s="59"/>
      <c r="D7" s="59" t="e">
        <f>+#REF!+#REF!+#REF!+#REF!+#REF!+#REF!</f>
        <v>#REF!</v>
      </c>
      <c r="E7" s="59" t="e">
        <f>+#REF!+#REF!+#REF!+#REF!+#REF!+#REF!</f>
        <v>#REF!</v>
      </c>
      <c r="F7" s="59" t="e">
        <f>+#REF!+#REF!+#REF!+#REF!+#REF!+#REF!</f>
        <v>#REF!</v>
      </c>
      <c r="G7" s="59" t="e">
        <f>+#REF!+#REF!+#REF!+#REF!+#REF!+#REF!</f>
        <v>#REF!</v>
      </c>
    </row>
    <row r="8" spans="1:7" s="81" customFormat="1" ht="12" customHeight="1" thickBot="1">
      <c r="A8" s="79" t="s">
        <v>11</v>
      </c>
      <c r="B8" s="90" t="s">
        <v>113</v>
      </c>
      <c r="C8" s="59">
        <f>+C9+C10+C11+C12+C13</f>
        <v>15258</v>
      </c>
      <c r="D8" s="59">
        <f>+D9+D10+D11+D12+D13</f>
        <v>6943</v>
      </c>
      <c r="E8" s="59">
        <f>+E9+E10+E11+E12+E13</f>
        <v>6943</v>
      </c>
      <c r="F8" s="59">
        <f>+F9+F10+F11+F12+F13</f>
        <v>6943</v>
      </c>
      <c r="G8" s="59">
        <f>+G9+G10+G11+G12+G13</f>
        <v>6943</v>
      </c>
    </row>
    <row r="9" spans="1:7" s="81" customFormat="1" ht="12" customHeight="1">
      <c r="A9" s="82" t="s">
        <v>13</v>
      </c>
      <c r="B9" s="83" t="s">
        <v>14</v>
      </c>
      <c r="C9" s="84"/>
      <c r="D9" s="84"/>
      <c r="E9" s="84"/>
      <c r="F9" s="84"/>
      <c r="G9" s="84"/>
    </row>
    <row r="10" spans="1:7" s="81" customFormat="1" ht="12" customHeight="1">
      <c r="A10" s="85" t="s">
        <v>15</v>
      </c>
      <c r="B10" s="86" t="s">
        <v>114</v>
      </c>
      <c r="C10" s="87"/>
      <c r="D10" s="87"/>
      <c r="E10" s="87"/>
      <c r="F10" s="87"/>
      <c r="G10" s="87"/>
    </row>
    <row r="11" spans="1:7" s="81" customFormat="1" ht="12" customHeight="1">
      <c r="A11" s="85" t="s">
        <v>17</v>
      </c>
      <c r="B11" s="86" t="s">
        <v>115</v>
      </c>
      <c r="C11" s="87"/>
      <c r="D11" s="87"/>
      <c r="E11" s="87"/>
      <c r="F11" s="87"/>
      <c r="G11" s="87"/>
    </row>
    <row r="12" spans="1:7" s="81" customFormat="1" ht="12" customHeight="1">
      <c r="A12" s="85" t="s">
        <v>19</v>
      </c>
      <c r="B12" s="86" t="s">
        <v>116</v>
      </c>
      <c r="C12" s="87"/>
      <c r="D12" s="87"/>
      <c r="E12" s="87"/>
      <c r="F12" s="87"/>
      <c r="G12" s="87"/>
    </row>
    <row r="13" spans="1:7" s="81" customFormat="1" ht="12" customHeight="1">
      <c r="A13" s="85" t="s">
        <v>117</v>
      </c>
      <c r="B13" s="86" t="s">
        <v>118</v>
      </c>
      <c r="C13" s="87">
        <v>15258</v>
      </c>
      <c r="D13" s="87">
        <v>6943</v>
      </c>
      <c r="E13" s="87">
        <v>6943</v>
      </c>
      <c r="F13" s="87">
        <v>6943</v>
      </c>
      <c r="G13" s="87">
        <v>6943</v>
      </c>
    </row>
    <row r="14" spans="1:7" s="81" customFormat="1" ht="12" customHeight="1" thickBot="1">
      <c r="A14" s="88" t="s">
        <v>119</v>
      </c>
      <c r="B14" s="89" t="s">
        <v>120</v>
      </c>
      <c r="C14" s="91"/>
      <c r="D14" s="91"/>
      <c r="E14" s="91"/>
      <c r="F14" s="91"/>
      <c r="G14" s="91"/>
    </row>
    <row r="15" spans="1:7" s="81" customFormat="1" ht="12" customHeight="1" thickBot="1">
      <c r="A15" s="79" t="s">
        <v>21</v>
      </c>
      <c r="B15" s="80" t="s">
        <v>121</v>
      </c>
      <c r="C15" s="59">
        <f>+C16+C17+C18+C19+C20</f>
        <v>0</v>
      </c>
      <c r="D15" s="59">
        <f>+D16+D17+D18+D19+D20</f>
        <v>0</v>
      </c>
      <c r="E15" s="59">
        <f>+E16+E17+E18+E19+E20</f>
        <v>0</v>
      </c>
      <c r="F15" s="59">
        <f>+F16+F17+F18+F19+F20</f>
        <v>0</v>
      </c>
      <c r="G15" s="59">
        <f>+G16+G17+G18+G19+G20</f>
        <v>0</v>
      </c>
    </row>
    <row r="16" spans="1:7" s="81" customFormat="1" ht="12" customHeight="1">
      <c r="A16" s="82" t="s">
        <v>122</v>
      </c>
      <c r="B16" s="83" t="s">
        <v>123</v>
      </c>
      <c r="C16" s="84"/>
      <c r="D16" s="84"/>
      <c r="E16" s="84"/>
      <c r="F16" s="84"/>
      <c r="G16" s="84"/>
    </row>
    <row r="17" spans="1:7" s="81" customFormat="1" ht="12" customHeight="1">
      <c r="A17" s="85" t="s">
        <v>124</v>
      </c>
      <c r="B17" s="86" t="s">
        <v>125</v>
      </c>
      <c r="C17" s="87"/>
      <c r="D17" s="87"/>
      <c r="E17" s="87"/>
      <c r="F17" s="87"/>
      <c r="G17" s="87"/>
    </row>
    <row r="18" spans="1:7" s="81" customFormat="1" ht="12" customHeight="1">
      <c r="A18" s="85" t="s">
        <v>126</v>
      </c>
      <c r="B18" s="86" t="s">
        <v>127</v>
      </c>
      <c r="C18" s="87"/>
      <c r="D18" s="87"/>
      <c r="E18" s="87"/>
      <c r="F18" s="87"/>
      <c r="G18" s="87"/>
    </row>
    <row r="19" spans="1:7" s="81" customFormat="1" ht="12" customHeight="1">
      <c r="A19" s="85" t="s">
        <v>128</v>
      </c>
      <c r="B19" s="86" t="s">
        <v>129</v>
      </c>
      <c r="C19" s="87"/>
      <c r="D19" s="87"/>
      <c r="E19" s="87"/>
      <c r="F19" s="87"/>
      <c r="G19" s="87"/>
    </row>
    <row r="20" spans="1:7" s="81" customFormat="1" ht="12" customHeight="1">
      <c r="A20" s="85" t="s">
        <v>130</v>
      </c>
      <c r="B20" s="86" t="s">
        <v>131</v>
      </c>
      <c r="C20" s="87"/>
      <c r="D20" s="87"/>
      <c r="E20" s="87"/>
      <c r="F20" s="87"/>
      <c r="G20" s="87"/>
    </row>
    <row r="21" spans="1:7" s="81" customFormat="1" ht="12" customHeight="1" thickBot="1">
      <c r="A21" s="88" t="s">
        <v>132</v>
      </c>
      <c r="B21" s="89" t="s">
        <v>133</v>
      </c>
      <c r="C21" s="91"/>
      <c r="D21" s="91"/>
      <c r="E21" s="91"/>
      <c r="F21" s="91"/>
      <c r="G21" s="91"/>
    </row>
    <row r="22" spans="1:7" s="81" customFormat="1" ht="12" customHeight="1" thickBot="1">
      <c r="A22" s="79" t="s">
        <v>134</v>
      </c>
      <c r="B22" s="80" t="s">
        <v>22</v>
      </c>
      <c r="C22" s="66">
        <f>+C23+C26+C27+C28</f>
        <v>0</v>
      </c>
      <c r="D22" s="66">
        <f>+D23+D26+D27+D28</f>
        <v>0</v>
      </c>
      <c r="E22" s="66">
        <f>+E23+E26+E27+E28</f>
        <v>0</v>
      </c>
      <c r="F22" s="66">
        <f>+F23+F26+F27+F28</f>
        <v>0</v>
      </c>
      <c r="G22" s="66">
        <f>+G23+G26+G27+G28</f>
        <v>0</v>
      </c>
    </row>
    <row r="23" spans="1:7" s="81" customFormat="1" ht="12" customHeight="1" hidden="1">
      <c r="A23" s="82" t="s">
        <v>25</v>
      </c>
      <c r="B23" s="83" t="s">
        <v>135</v>
      </c>
      <c r="C23" s="92">
        <f>+C24+C25</f>
        <v>0</v>
      </c>
      <c r="D23" s="92">
        <f>+D24+D25</f>
        <v>0</v>
      </c>
      <c r="E23" s="92">
        <f>+E24+E25</f>
        <v>0</v>
      </c>
      <c r="F23" s="92">
        <f>+F24+F25</f>
        <v>0</v>
      </c>
      <c r="G23" s="92">
        <f>+G24+G25</f>
        <v>0</v>
      </c>
    </row>
    <row r="24" spans="1:7" s="81" customFormat="1" ht="12" customHeight="1" hidden="1">
      <c r="A24" s="85" t="s">
        <v>136</v>
      </c>
      <c r="B24" s="86" t="s">
        <v>137</v>
      </c>
      <c r="C24" s="87"/>
      <c r="D24" s="87"/>
      <c r="E24" s="87"/>
      <c r="F24" s="87"/>
      <c r="G24" s="87"/>
    </row>
    <row r="25" spans="1:7" s="81" customFormat="1" ht="12" customHeight="1" hidden="1">
      <c r="A25" s="85" t="s">
        <v>138</v>
      </c>
      <c r="B25" s="86" t="s">
        <v>139</v>
      </c>
      <c r="C25" s="87"/>
      <c r="D25" s="87"/>
      <c r="E25" s="87"/>
      <c r="F25" s="87"/>
      <c r="G25" s="87"/>
    </row>
    <row r="26" spans="1:7" s="81" customFormat="1" ht="12" customHeight="1" hidden="1">
      <c r="A26" s="85" t="s">
        <v>26</v>
      </c>
      <c r="B26" s="86" t="s">
        <v>140</v>
      </c>
      <c r="C26" s="87"/>
      <c r="D26" s="87"/>
      <c r="E26" s="87"/>
      <c r="F26" s="87"/>
      <c r="G26" s="87"/>
    </row>
    <row r="27" spans="1:7" s="81" customFormat="1" ht="12" customHeight="1" hidden="1">
      <c r="A27" s="85" t="s">
        <v>28</v>
      </c>
      <c r="B27" s="86" t="s">
        <v>141</v>
      </c>
      <c r="C27" s="87"/>
      <c r="D27" s="87"/>
      <c r="E27" s="87"/>
      <c r="F27" s="87"/>
      <c r="G27" s="87"/>
    </row>
    <row r="28" spans="1:7" s="81" customFormat="1" ht="12" customHeight="1" hidden="1" thickBot="1">
      <c r="A28" s="88" t="s">
        <v>142</v>
      </c>
      <c r="B28" s="89" t="s">
        <v>143</v>
      </c>
      <c r="C28" s="91"/>
      <c r="D28" s="91"/>
      <c r="E28" s="91"/>
      <c r="F28" s="91"/>
      <c r="G28" s="91"/>
    </row>
    <row r="29" spans="1:7" s="81" customFormat="1" ht="12" customHeight="1" thickBot="1">
      <c r="A29" s="79" t="s">
        <v>30</v>
      </c>
      <c r="B29" s="80" t="s">
        <v>144</v>
      </c>
      <c r="C29" s="59">
        <f>SUM(C30:C39)</f>
        <v>13522</v>
      </c>
      <c r="D29" s="59">
        <f>SUM(D30:D39)</f>
        <v>8461</v>
      </c>
      <c r="E29" s="59">
        <f>SUM(E30:E39)</f>
        <v>8461</v>
      </c>
      <c r="F29" s="59">
        <f>SUM(F30:F39)</f>
        <v>8461</v>
      </c>
      <c r="G29" s="59">
        <f>SUM(G30:G39)</f>
        <v>8461</v>
      </c>
    </row>
    <row r="30" spans="1:7" s="81" customFormat="1" ht="12" customHeight="1">
      <c r="A30" s="82" t="s">
        <v>32</v>
      </c>
      <c r="B30" s="83" t="s">
        <v>145</v>
      </c>
      <c r="C30" s="84"/>
      <c r="D30" s="84"/>
      <c r="E30" s="84"/>
      <c r="F30" s="84"/>
      <c r="G30" s="84"/>
    </row>
    <row r="31" spans="1:7" s="81" customFormat="1" ht="12" customHeight="1">
      <c r="A31" s="85" t="s">
        <v>34</v>
      </c>
      <c r="B31" s="86" t="s">
        <v>146</v>
      </c>
      <c r="C31" s="87">
        <v>13522</v>
      </c>
      <c r="D31" s="87">
        <v>8046</v>
      </c>
      <c r="E31" s="87">
        <v>8046</v>
      </c>
      <c r="F31" s="87">
        <v>8046</v>
      </c>
      <c r="G31" s="87">
        <v>8046</v>
      </c>
    </row>
    <row r="32" spans="1:7" s="81" customFormat="1" ht="12" customHeight="1">
      <c r="A32" s="85" t="s">
        <v>36</v>
      </c>
      <c r="B32" s="86" t="s">
        <v>147</v>
      </c>
      <c r="C32" s="87"/>
      <c r="D32" s="87"/>
      <c r="E32" s="87"/>
      <c r="F32" s="87"/>
      <c r="G32" s="87"/>
    </row>
    <row r="33" spans="1:7" s="81" customFormat="1" ht="12" customHeight="1">
      <c r="A33" s="85" t="s">
        <v>148</v>
      </c>
      <c r="B33" s="86" t="s">
        <v>149</v>
      </c>
      <c r="C33" s="87"/>
      <c r="D33" s="87"/>
      <c r="E33" s="87"/>
      <c r="F33" s="87"/>
      <c r="G33" s="87"/>
    </row>
    <row r="34" spans="1:7" s="81" customFormat="1" ht="12" customHeight="1">
      <c r="A34" s="85" t="s">
        <v>150</v>
      </c>
      <c r="B34" s="86" t="s">
        <v>151</v>
      </c>
      <c r="C34" s="87"/>
      <c r="D34" s="87"/>
      <c r="E34" s="87"/>
      <c r="F34" s="87"/>
      <c r="G34" s="87"/>
    </row>
    <row r="35" spans="1:7" s="81" customFormat="1" ht="12" customHeight="1">
      <c r="A35" s="85" t="s">
        <v>152</v>
      </c>
      <c r="B35" s="86" t="s">
        <v>153</v>
      </c>
      <c r="C35" s="87"/>
      <c r="D35" s="87"/>
      <c r="E35" s="87"/>
      <c r="F35" s="87"/>
      <c r="G35" s="87"/>
    </row>
    <row r="36" spans="1:7" s="81" customFormat="1" ht="12" customHeight="1">
      <c r="A36" s="85" t="s">
        <v>154</v>
      </c>
      <c r="B36" s="86" t="s">
        <v>155</v>
      </c>
      <c r="C36" s="87"/>
      <c r="D36" s="87">
        <v>415</v>
      </c>
      <c r="E36" s="87">
        <v>415</v>
      </c>
      <c r="F36" s="87">
        <v>415</v>
      </c>
      <c r="G36" s="87">
        <v>415</v>
      </c>
    </row>
    <row r="37" spans="1:7" s="81" customFormat="1" ht="12" customHeight="1">
      <c r="A37" s="85" t="s">
        <v>156</v>
      </c>
      <c r="B37" s="86" t="s">
        <v>157</v>
      </c>
      <c r="C37" s="87"/>
      <c r="D37" s="87"/>
      <c r="E37" s="87"/>
      <c r="F37" s="87"/>
      <c r="G37" s="87"/>
    </row>
    <row r="38" spans="1:7" s="81" customFormat="1" ht="12" customHeight="1">
      <c r="A38" s="85" t="s">
        <v>158</v>
      </c>
      <c r="B38" s="86" t="s">
        <v>159</v>
      </c>
      <c r="C38" s="93"/>
      <c r="D38" s="93"/>
      <c r="E38" s="93"/>
      <c r="F38" s="93"/>
      <c r="G38" s="93"/>
    </row>
    <row r="39" spans="1:7" s="81" customFormat="1" ht="12" customHeight="1" thickBot="1">
      <c r="A39" s="88" t="s">
        <v>160</v>
      </c>
      <c r="B39" s="89" t="s">
        <v>161</v>
      </c>
      <c r="C39" s="94"/>
      <c r="D39" s="94"/>
      <c r="E39" s="94"/>
      <c r="F39" s="94"/>
      <c r="G39" s="94"/>
    </row>
    <row r="40" spans="1:7" s="81" customFormat="1" ht="12" customHeight="1" thickBot="1">
      <c r="A40" s="79" t="s">
        <v>38</v>
      </c>
      <c r="B40" s="80" t="s">
        <v>162</v>
      </c>
      <c r="C40" s="59">
        <f>SUM(C41:C45)</f>
        <v>0</v>
      </c>
      <c r="D40" s="59">
        <f>SUM(D41:D45)</f>
        <v>0</v>
      </c>
      <c r="E40" s="59">
        <f>SUM(E41:E45)</f>
        <v>0</v>
      </c>
      <c r="F40" s="59">
        <f>SUM(F41:F45)</f>
        <v>0</v>
      </c>
      <c r="G40" s="59">
        <f>SUM(G41:G45)</f>
        <v>0</v>
      </c>
    </row>
    <row r="41" spans="1:7" s="81" customFormat="1" ht="12" customHeight="1">
      <c r="A41" s="82" t="s">
        <v>77</v>
      </c>
      <c r="B41" s="83" t="s">
        <v>33</v>
      </c>
      <c r="C41" s="95"/>
      <c r="D41" s="95"/>
      <c r="E41" s="95"/>
      <c r="F41" s="95"/>
      <c r="G41" s="95"/>
    </row>
    <row r="42" spans="1:7" s="81" customFormat="1" ht="12" customHeight="1">
      <c r="A42" s="85" t="s">
        <v>79</v>
      </c>
      <c r="B42" s="86" t="s">
        <v>35</v>
      </c>
      <c r="C42" s="93"/>
      <c r="D42" s="93"/>
      <c r="E42" s="93"/>
      <c r="F42" s="93"/>
      <c r="G42" s="93"/>
    </row>
    <row r="43" spans="1:7" s="81" customFormat="1" ht="12" customHeight="1">
      <c r="A43" s="85" t="s">
        <v>81</v>
      </c>
      <c r="B43" s="86" t="s">
        <v>37</v>
      </c>
      <c r="C43" s="93"/>
      <c r="D43" s="93"/>
      <c r="E43" s="93"/>
      <c r="F43" s="93"/>
      <c r="G43" s="93"/>
    </row>
    <row r="44" spans="1:7" s="81" customFormat="1" ht="12" customHeight="1">
      <c r="A44" s="85" t="s">
        <v>83</v>
      </c>
      <c r="B44" s="86" t="s">
        <v>163</v>
      </c>
      <c r="C44" s="93"/>
      <c r="D44" s="93"/>
      <c r="E44" s="93"/>
      <c r="F44" s="93"/>
      <c r="G44" s="93"/>
    </row>
    <row r="45" spans="1:7" s="81" customFormat="1" ht="12" customHeight="1" thickBot="1">
      <c r="A45" s="88" t="s">
        <v>164</v>
      </c>
      <c r="B45" s="89" t="s">
        <v>165</v>
      </c>
      <c r="C45" s="94"/>
      <c r="D45" s="94"/>
      <c r="E45" s="94"/>
      <c r="F45" s="94"/>
      <c r="G45" s="94"/>
    </row>
    <row r="46" spans="1:7" s="81" customFormat="1" ht="12" customHeight="1" thickBot="1">
      <c r="A46" s="79" t="s">
        <v>166</v>
      </c>
      <c r="B46" s="80" t="s">
        <v>167</v>
      </c>
      <c r="C46" s="59">
        <f>SUM(C47:C49)</f>
        <v>0</v>
      </c>
      <c r="D46" s="59">
        <f>SUM(D47:D49)</f>
        <v>0</v>
      </c>
      <c r="E46" s="59">
        <f>SUM(E47:E49)</f>
        <v>0</v>
      </c>
      <c r="F46" s="59">
        <f>SUM(F47:F49)</f>
        <v>0</v>
      </c>
      <c r="G46" s="59">
        <f>SUM(G47:G49)</f>
        <v>0</v>
      </c>
    </row>
    <row r="47" spans="1:7" s="81" customFormat="1" ht="12" customHeight="1">
      <c r="A47" s="82" t="s">
        <v>86</v>
      </c>
      <c r="B47" s="83" t="s">
        <v>168</v>
      </c>
      <c r="C47" s="84"/>
      <c r="D47" s="84"/>
      <c r="E47" s="84"/>
      <c r="F47" s="84"/>
      <c r="G47" s="84"/>
    </row>
    <row r="48" spans="1:7" s="81" customFormat="1" ht="12" customHeight="1">
      <c r="A48" s="85" t="s">
        <v>88</v>
      </c>
      <c r="B48" s="86" t="s">
        <v>169</v>
      </c>
      <c r="C48" s="87"/>
      <c r="D48" s="87"/>
      <c r="E48" s="87"/>
      <c r="F48" s="87"/>
      <c r="G48" s="87"/>
    </row>
    <row r="49" spans="1:7" s="81" customFormat="1" ht="12" customHeight="1">
      <c r="A49" s="85" t="s">
        <v>90</v>
      </c>
      <c r="B49" s="86" t="s">
        <v>170</v>
      </c>
      <c r="C49" s="87"/>
      <c r="D49" s="87"/>
      <c r="E49" s="87"/>
      <c r="F49" s="87"/>
      <c r="G49" s="87"/>
    </row>
    <row r="50" spans="1:7" s="81" customFormat="1" ht="12" customHeight="1" thickBot="1">
      <c r="A50" s="88" t="s">
        <v>92</v>
      </c>
      <c r="B50" s="89" t="s">
        <v>171</v>
      </c>
      <c r="C50" s="91"/>
      <c r="D50" s="91"/>
      <c r="E50" s="91"/>
      <c r="F50" s="91"/>
      <c r="G50" s="91"/>
    </row>
    <row r="51" spans="1:7" s="81" customFormat="1" ht="12" customHeight="1" thickBot="1">
      <c r="A51" s="79" t="s">
        <v>42</v>
      </c>
      <c r="B51" s="90" t="s">
        <v>172</v>
      </c>
      <c r="C51" s="59">
        <f>SUM(C52:C54)</f>
        <v>0</v>
      </c>
      <c r="D51" s="59">
        <f>SUM(D52:D54)</f>
        <v>0</v>
      </c>
      <c r="E51" s="59">
        <f>SUM(E52:E54)</f>
        <v>0</v>
      </c>
      <c r="F51" s="59">
        <f>SUM(F52:F54)</f>
        <v>0</v>
      </c>
      <c r="G51" s="59">
        <f>SUM(G52:G54)</f>
        <v>0</v>
      </c>
    </row>
    <row r="52" spans="1:7" s="81" customFormat="1" ht="12" customHeight="1">
      <c r="A52" s="82" t="s">
        <v>95</v>
      </c>
      <c r="B52" s="83" t="s">
        <v>173</v>
      </c>
      <c r="C52" s="93"/>
      <c r="D52" s="93"/>
      <c r="E52" s="93"/>
      <c r="F52" s="93"/>
      <c r="G52" s="93"/>
    </row>
    <row r="53" spans="1:7" s="81" customFormat="1" ht="12" customHeight="1">
      <c r="A53" s="85" t="s">
        <v>97</v>
      </c>
      <c r="B53" s="86" t="s">
        <v>174</v>
      </c>
      <c r="C53" s="93"/>
      <c r="D53" s="93"/>
      <c r="E53" s="93"/>
      <c r="F53" s="93"/>
      <c r="G53" s="93"/>
    </row>
    <row r="54" spans="1:7" s="81" customFormat="1" ht="12" customHeight="1">
      <c r="A54" s="85" t="s">
        <v>99</v>
      </c>
      <c r="B54" s="86" t="s">
        <v>175</v>
      </c>
      <c r="C54" s="93"/>
      <c r="D54" s="93"/>
      <c r="E54" s="93"/>
      <c r="F54" s="93"/>
      <c r="G54" s="93"/>
    </row>
    <row r="55" spans="1:7" s="81" customFormat="1" ht="12" customHeight="1" thickBot="1">
      <c r="A55" s="88" t="s">
        <v>101</v>
      </c>
      <c r="B55" s="89" t="s">
        <v>176</v>
      </c>
      <c r="C55" s="93"/>
      <c r="D55" s="93"/>
      <c r="E55" s="93"/>
      <c r="F55" s="93"/>
      <c r="G55" s="93"/>
    </row>
    <row r="56" spans="1:7" s="81" customFormat="1" ht="12" customHeight="1" thickBot="1">
      <c r="A56" s="79" t="s">
        <v>44</v>
      </c>
      <c r="B56" s="80" t="s">
        <v>177</v>
      </c>
      <c r="C56" s="66">
        <f>+C7+C8+C15+C22+C29+C40+C46+C51</f>
        <v>28780</v>
      </c>
      <c r="D56" s="66" t="e">
        <f>+D7+D8+D15+D22+D29+D40+D46+D51</f>
        <v>#REF!</v>
      </c>
      <c r="E56" s="66" t="e">
        <f>+E7+E8+E15+E22+E29+E40+E46+E51</f>
        <v>#REF!</v>
      </c>
      <c r="F56" s="66" t="e">
        <f>+F7+F8+F15+F22+F29+F40+F46+F51</f>
        <v>#REF!</v>
      </c>
      <c r="G56" s="66" t="e">
        <f>+G7+G8+G15+G22+G29+G40+G46+G51</f>
        <v>#REF!</v>
      </c>
    </row>
    <row r="57" spans="1:7" s="81" customFormat="1" ht="12" customHeight="1" thickBot="1">
      <c r="A57" s="96" t="s">
        <v>178</v>
      </c>
      <c r="B57" s="90" t="s">
        <v>179</v>
      </c>
      <c r="C57" s="59">
        <f>SUM(C58:C60)</f>
        <v>0</v>
      </c>
      <c r="D57" s="59">
        <f>SUM(D58:D60)</f>
        <v>0</v>
      </c>
      <c r="E57" s="59">
        <f>SUM(E58:E60)</f>
        <v>0</v>
      </c>
      <c r="F57" s="59">
        <f>SUM(F58:F60)</f>
        <v>0</v>
      </c>
      <c r="G57" s="59">
        <f>SUM(G58:G60)</f>
        <v>0</v>
      </c>
    </row>
    <row r="58" spans="1:7" s="81" customFormat="1" ht="12" customHeight="1">
      <c r="A58" s="82" t="s">
        <v>180</v>
      </c>
      <c r="B58" s="83" t="s">
        <v>181</v>
      </c>
      <c r="C58" s="93"/>
      <c r="D58" s="93"/>
      <c r="E58" s="93"/>
      <c r="F58" s="93"/>
      <c r="G58" s="93"/>
    </row>
    <row r="59" spans="1:7" s="81" customFormat="1" ht="12" customHeight="1">
      <c r="A59" s="85" t="s">
        <v>182</v>
      </c>
      <c r="B59" s="86" t="s">
        <v>183</v>
      </c>
      <c r="C59" s="93"/>
      <c r="D59" s="93"/>
      <c r="E59" s="93"/>
      <c r="F59" s="93"/>
      <c r="G59" s="93"/>
    </row>
    <row r="60" spans="1:7" s="81" customFormat="1" ht="12" customHeight="1" thickBot="1">
      <c r="A60" s="88" t="s">
        <v>184</v>
      </c>
      <c r="B60" s="97" t="s">
        <v>185</v>
      </c>
      <c r="C60" s="93"/>
      <c r="D60" s="93"/>
      <c r="E60" s="93"/>
      <c r="F60" s="93"/>
      <c r="G60" s="93"/>
    </row>
    <row r="61" spans="1:7" s="81" customFormat="1" ht="12" customHeight="1" thickBot="1">
      <c r="A61" s="96" t="s">
        <v>186</v>
      </c>
      <c r="B61" s="90" t="s">
        <v>187</v>
      </c>
      <c r="C61" s="59">
        <f>SUM(C62:C65)</f>
        <v>0</v>
      </c>
      <c r="D61" s="59">
        <f>SUM(D62:D65)</f>
        <v>0</v>
      </c>
      <c r="E61" s="59">
        <f>SUM(E62:E65)</f>
        <v>0</v>
      </c>
      <c r="F61" s="59">
        <f>SUM(F62:F65)</f>
        <v>0</v>
      </c>
      <c r="G61" s="59">
        <f>SUM(G62:G65)</f>
        <v>0</v>
      </c>
    </row>
    <row r="62" spans="1:7" s="81" customFormat="1" ht="12" customHeight="1">
      <c r="A62" s="82" t="s">
        <v>188</v>
      </c>
      <c r="B62" s="83" t="s">
        <v>189</v>
      </c>
      <c r="C62" s="93"/>
      <c r="D62" s="93"/>
      <c r="E62" s="93"/>
      <c r="F62" s="93"/>
      <c r="G62" s="93"/>
    </row>
    <row r="63" spans="1:7" s="81" customFormat="1" ht="12" customHeight="1">
      <c r="A63" s="85" t="s">
        <v>190</v>
      </c>
      <c r="B63" s="86" t="s">
        <v>191</v>
      </c>
      <c r="C63" s="93"/>
      <c r="D63" s="93"/>
      <c r="E63" s="93"/>
      <c r="F63" s="93"/>
      <c r="G63" s="93"/>
    </row>
    <row r="64" spans="1:7" s="81" customFormat="1" ht="12" customHeight="1">
      <c r="A64" s="85" t="s">
        <v>192</v>
      </c>
      <c r="B64" s="86" t="s">
        <v>193</v>
      </c>
      <c r="C64" s="93"/>
      <c r="D64" s="93"/>
      <c r="E64" s="93"/>
      <c r="F64" s="93"/>
      <c r="G64" s="93"/>
    </row>
    <row r="65" spans="1:7" s="81" customFormat="1" ht="12" customHeight="1" thickBot="1">
      <c r="A65" s="88" t="s">
        <v>194</v>
      </c>
      <c r="B65" s="89" t="s">
        <v>195</v>
      </c>
      <c r="C65" s="93"/>
      <c r="D65" s="93"/>
      <c r="E65" s="93"/>
      <c r="F65" s="93"/>
      <c r="G65" s="93"/>
    </row>
    <row r="66" spans="1:7" s="81" customFormat="1" ht="12" customHeight="1" thickBot="1">
      <c r="A66" s="96" t="s">
        <v>196</v>
      </c>
      <c r="B66" s="90" t="s">
        <v>197</v>
      </c>
      <c r="C66" s="59">
        <f>SUM(C67:C68)</f>
        <v>0</v>
      </c>
      <c r="D66" s="59">
        <f>SUM(D67:D68)</f>
        <v>0</v>
      </c>
      <c r="E66" s="59">
        <f>SUM(E67:E68)</f>
        <v>0</v>
      </c>
      <c r="F66" s="59">
        <f>SUM(F67:F68)</f>
        <v>0</v>
      </c>
      <c r="G66" s="59">
        <f>SUM(G67:G68)</f>
        <v>0</v>
      </c>
    </row>
    <row r="67" spans="1:7" s="81" customFormat="1" ht="12" customHeight="1">
      <c r="A67" s="82" t="s">
        <v>198</v>
      </c>
      <c r="B67" s="83" t="s">
        <v>199</v>
      </c>
      <c r="C67" s="93"/>
      <c r="D67" s="93"/>
      <c r="E67" s="93"/>
      <c r="F67" s="93"/>
      <c r="G67" s="93"/>
    </row>
    <row r="68" spans="1:7" s="81" customFormat="1" ht="12" customHeight="1" thickBot="1">
      <c r="A68" s="88" t="s">
        <v>200</v>
      </c>
      <c r="B68" s="89" t="s">
        <v>201</v>
      </c>
      <c r="C68" s="93"/>
      <c r="D68" s="93"/>
      <c r="E68" s="93"/>
      <c r="F68" s="93"/>
      <c r="G68" s="93"/>
    </row>
    <row r="69" spans="1:7" s="81" customFormat="1" ht="12" customHeight="1" thickBot="1">
      <c r="A69" s="96" t="s">
        <v>202</v>
      </c>
      <c r="B69" s="90" t="s">
        <v>203</v>
      </c>
      <c r="C69" s="59">
        <f>SUM(C70:C72)</f>
        <v>0</v>
      </c>
      <c r="D69" s="59">
        <f>SUM(D70:D72)</f>
        <v>0</v>
      </c>
      <c r="E69" s="59">
        <f>SUM(E70:E72)</f>
        <v>0</v>
      </c>
      <c r="F69" s="59">
        <f>SUM(F70:F72)</f>
        <v>0</v>
      </c>
      <c r="G69" s="59">
        <f>SUM(G70:G72)</f>
        <v>0</v>
      </c>
    </row>
    <row r="70" spans="1:7" s="81" customFormat="1" ht="12" customHeight="1">
      <c r="A70" s="82" t="s">
        <v>204</v>
      </c>
      <c r="B70" s="83" t="s">
        <v>205</v>
      </c>
      <c r="C70" s="93"/>
      <c r="D70" s="93"/>
      <c r="E70" s="93"/>
      <c r="F70" s="93"/>
      <c r="G70" s="93"/>
    </row>
    <row r="71" spans="1:7" s="81" customFormat="1" ht="12" customHeight="1">
      <c r="A71" s="85" t="s">
        <v>206</v>
      </c>
      <c r="B71" s="86" t="s">
        <v>207</v>
      </c>
      <c r="C71" s="93"/>
      <c r="D71" s="93"/>
      <c r="E71" s="93"/>
      <c r="F71" s="93"/>
      <c r="G71" s="93"/>
    </row>
    <row r="72" spans="1:7" s="81" customFormat="1" ht="12" customHeight="1" thickBot="1">
      <c r="A72" s="88" t="s">
        <v>208</v>
      </c>
      <c r="B72" s="89" t="s">
        <v>209</v>
      </c>
      <c r="C72" s="93"/>
      <c r="D72" s="93"/>
      <c r="E72" s="93"/>
      <c r="F72" s="93"/>
      <c r="G72" s="93"/>
    </row>
    <row r="73" spans="1:7" s="81" customFormat="1" ht="12" customHeight="1" thickBot="1">
      <c r="A73" s="96" t="s">
        <v>210</v>
      </c>
      <c r="B73" s="90" t="s">
        <v>211</v>
      </c>
      <c r="C73" s="59">
        <f>SUM(C74:C77)</f>
        <v>0</v>
      </c>
      <c r="D73" s="59">
        <f>SUM(D74:D77)</f>
        <v>0</v>
      </c>
      <c r="E73" s="59">
        <f>SUM(E74:E77)</f>
        <v>0</v>
      </c>
      <c r="F73" s="59">
        <f>SUM(F74:F77)</f>
        <v>0</v>
      </c>
      <c r="G73" s="59">
        <f>SUM(G74:G77)</f>
        <v>0</v>
      </c>
    </row>
    <row r="74" spans="1:7" s="81" customFormat="1" ht="12" customHeight="1">
      <c r="A74" s="98" t="s">
        <v>212</v>
      </c>
      <c r="B74" s="83" t="s">
        <v>213</v>
      </c>
      <c r="C74" s="93"/>
      <c r="D74" s="93"/>
      <c r="E74" s="93"/>
      <c r="F74" s="93"/>
      <c r="G74" s="93"/>
    </row>
    <row r="75" spans="1:7" s="81" customFormat="1" ht="12" customHeight="1">
      <c r="A75" s="99" t="s">
        <v>214</v>
      </c>
      <c r="B75" s="86" t="s">
        <v>215</v>
      </c>
      <c r="C75" s="93"/>
      <c r="D75" s="93"/>
      <c r="E75" s="93"/>
      <c r="F75" s="93"/>
      <c r="G75" s="93"/>
    </row>
    <row r="76" spans="1:7" s="81" customFormat="1" ht="12" customHeight="1">
      <c r="A76" s="99" t="s">
        <v>216</v>
      </c>
      <c r="B76" s="86" t="s">
        <v>217</v>
      </c>
      <c r="C76" s="93"/>
      <c r="D76" s="93"/>
      <c r="E76" s="93"/>
      <c r="F76" s="93"/>
      <c r="G76" s="93"/>
    </row>
    <row r="77" spans="1:7" s="81" customFormat="1" ht="12" customHeight="1" thickBot="1">
      <c r="A77" s="100" t="s">
        <v>218</v>
      </c>
      <c r="B77" s="89" t="s">
        <v>219</v>
      </c>
      <c r="C77" s="93"/>
      <c r="D77" s="93"/>
      <c r="E77" s="93"/>
      <c r="F77" s="93"/>
      <c r="G77" s="93"/>
    </row>
    <row r="78" spans="1:7" s="81" customFormat="1" ht="13.5" customHeight="1" thickBot="1">
      <c r="A78" s="96" t="s">
        <v>220</v>
      </c>
      <c r="B78" s="90" t="s">
        <v>221</v>
      </c>
      <c r="C78" s="101"/>
      <c r="D78" s="101"/>
      <c r="E78" s="101"/>
      <c r="F78" s="101"/>
      <c r="G78" s="101"/>
    </row>
    <row r="79" spans="1:7" s="81" customFormat="1" ht="15.75" customHeight="1" thickBot="1">
      <c r="A79" s="96" t="s">
        <v>222</v>
      </c>
      <c r="B79" s="102" t="s">
        <v>223</v>
      </c>
      <c r="C79" s="66">
        <f>+C57+C61+C66+C69+C73+C78</f>
        <v>0</v>
      </c>
      <c r="D79" s="66">
        <f>+D57+D61+D66+D69+D73+D78</f>
        <v>0</v>
      </c>
      <c r="E79" s="66">
        <f>+E57+E61+E66+E69+E73+E78</f>
        <v>0</v>
      </c>
      <c r="F79" s="66">
        <f>+F57+F61+F66+F69+F73+F78</f>
        <v>0</v>
      </c>
      <c r="G79" s="66">
        <f>+G57+G61+G66+G69+G73+G78</f>
        <v>0</v>
      </c>
    </row>
    <row r="80" spans="1:7" s="81" customFormat="1" ht="16.5" customHeight="1" thickBot="1">
      <c r="A80" s="103" t="s">
        <v>224</v>
      </c>
      <c r="B80" s="104" t="s">
        <v>225</v>
      </c>
      <c r="C80" s="66">
        <f>+C56+C79</f>
        <v>28780</v>
      </c>
      <c r="D80" s="66" t="e">
        <f>+D56+D79</f>
        <v>#REF!</v>
      </c>
      <c r="E80" s="66" t="e">
        <f>+E56+E79</f>
        <v>#REF!</v>
      </c>
      <c r="F80" s="66" t="e">
        <f>+F56+F79</f>
        <v>#REF!</v>
      </c>
      <c r="G80" s="66" t="e">
        <f>+G56+G79</f>
        <v>#REF!</v>
      </c>
    </row>
    <row r="81" spans="1:7" s="81" customFormat="1" ht="83.25" customHeight="1">
      <c r="A81" s="132"/>
      <c r="B81" s="133"/>
      <c r="C81" s="134"/>
      <c r="D81" s="134"/>
      <c r="E81" s="134"/>
      <c r="F81" s="134"/>
      <c r="G81" s="134"/>
    </row>
    <row r="82" spans="1:7" ht="16.5" customHeight="1">
      <c r="A82" s="485" t="s">
        <v>226</v>
      </c>
      <c r="B82" s="485"/>
      <c r="C82" s="485"/>
      <c r="D82" s="224"/>
      <c r="E82" s="224"/>
      <c r="F82" s="224"/>
      <c r="G82" s="224"/>
    </row>
    <row r="83" spans="1:7" s="108" customFormat="1" ht="16.5" customHeight="1" thickBot="1">
      <c r="A83" s="486" t="s">
        <v>227</v>
      </c>
      <c r="B83" s="486"/>
      <c r="C83" s="107" t="s">
        <v>110</v>
      </c>
      <c r="D83" s="107" t="s">
        <v>110</v>
      </c>
      <c r="E83" s="107" t="s">
        <v>110</v>
      </c>
      <c r="F83" s="107" t="s">
        <v>110</v>
      </c>
      <c r="G83" s="107" t="s">
        <v>110</v>
      </c>
    </row>
    <row r="84" spans="1:7" ht="37.5" customHeight="1" thickBot="1">
      <c r="A84" s="72" t="s">
        <v>111</v>
      </c>
      <c r="B84" s="73" t="s">
        <v>228</v>
      </c>
      <c r="C84" s="74" t="s">
        <v>368</v>
      </c>
      <c r="D84" s="74" t="s">
        <v>351</v>
      </c>
      <c r="E84" s="74" t="s">
        <v>352</v>
      </c>
      <c r="F84" s="74" t="s">
        <v>353</v>
      </c>
      <c r="G84" s="74" t="s">
        <v>352</v>
      </c>
    </row>
    <row r="85" spans="1:7" s="78" customFormat="1" ht="12" customHeight="1" thickBot="1">
      <c r="A85" s="58">
        <v>1</v>
      </c>
      <c r="B85" s="109">
        <v>2</v>
      </c>
      <c r="C85" s="110">
        <v>3</v>
      </c>
      <c r="D85" s="110">
        <v>3</v>
      </c>
      <c r="E85" s="110">
        <v>3</v>
      </c>
      <c r="F85" s="110">
        <v>3</v>
      </c>
      <c r="G85" s="110">
        <v>3</v>
      </c>
    </row>
    <row r="86" spans="1:7" ht="12" customHeight="1" thickBot="1">
      <c r="A86" s="111" t="s">
        <v>5</v>
      </c>
      <c r="B86" s="112" t="s">
        <v>229</v>
      </c>
      <c r="C86" s="113">
        <f>SUM(C87:C91)</f>
        <v>28780</v>
      </c>
      <c r="D86" s="113">
        <f>SUM(D87:D91)</f>
        <v>15361</v>
      </c>
      <c r="E86" s="113">
        <f>SUM(E87:E91)</f>
        <v>15361</v>
      </c>
      <c r="F86" s="113">
        <f>SUM(F87:F91)</f>
        <v>15361</v>
      </c>
      <c r="G86" s="113">
        <f>SUM(G87:G91)</f>
        <v>15361</v>
      </c>
    </row>
    <row r="87" spans="1:7" ht="12" customHeight="1">
      <c r="A87" s="114" t="s">
        <v>6</v>
      </c>
      <c r="B87" s="115" t="s">
        <v>56</v>
      </c>
      <c r="C87" s="116">
        <v>13456</v>
      </c>
      <c r="D87" s="116">
        <v>9288</v>
      </c>
      <c r="E87" s="116">
        <v>9288</v>
      </c>
      <c r="F87" s="116">
        <v>9288</v>
      </c>
      <c r="G87" s="116">
        <v>9288</v>
      </c>
    </row>
    <row r="88" spans="1:7" ht="12" customHeight="1">
      <c r="A88" s="85" t="s">
        <v>7</v>
      </c>
      <c r="B88" s="20" t="s">
        <v>57</v>
      </c>
      <c r="C88" s="87">
        <v>3552</v>
      </c>
      <c r="D88" s="87">
        <v>1990</v>
      </c>
      <c r="E88" s="87">
        <v>1990</v>
      </c>
      <c r="F88" s="87">
        <v>1990</v>
      </c>
      <c r="G88" s="87">
        <v>1990</v>
      </c>
    </row>
    <row r="89" spans="1:7" ht="12" customHeight="1">
      <c r="A89" s="85" t="s">
        <v>8</v>
      </c>
      <c r="B89" s="20" t="s">
        <v>58</v>
      </c>
      <c r="C89" s="91">
        <v>6660</v>
      </c>
      <c r="D89" s="91">
        <v>4083</v>
      </c>
      <c r="E89" s="91">
        <v>4083</v>
      </c>
      <c r="F89" s="91">
        <v>4083</v>
      </c>
      <c r="G89" s="91">
        <v>4083</v>
      </c>
    </row>
    <row r="90" spans="1:7" ht="12" customHeight="1">
      <c r="A90" s="85" t="s">
        <v>9</v>
      </c>
      <c r="B90" s="117" t="s">
        <v>59</v>
      </c>
      <c r="C90" s="91"/>
      <c r="D90" s="91"/>
      <c r="E90" s="91"/>
      <c r="F90" s="91"/>
      <c r="G90" s="91"/>
    </row>
    <row r="91" spans="1:7" ht="12" customHeight="1" thickBot="1">
      <c r="A91" s="85" t="s">
        <v>230</v>
      </c>
      <c r="B91" s="118" t="s">
        <v>60</v>
      </c>
      <c r="C91" s="91">
        <v>5112</v>
      </c>
      <c r="D91" s="91"/>
      <c r="E91" s="91"/>
      <c r="F91" s="91"/>
      <c r="G91" s="91"/>
    </row>
    <row r="92" spans="1:7" ht="12" customHeight="1" thickBot="1">
      <c r="A92" s="79" t="s">
        <v>11</v>
      </c>
      <c r="B92" s="120" t="s">
        <v>231</v>
      </c>
      <c r="C92" s="59">
        <f>+C93+C95+C97</f>
        <v>0</v>
      </c>
      <c r="D92" s="59">
        <f>+D93+D95+D97</f>
        <v>43</v>
      </c>
      <c r="E92" s="59">
        <f>+E93+E95+E97</f>
        <v>43</v>
      </c>
      <c r="F92" s="59">
        <f>+F93+F95+F97</f>
        <v>43</v>
      </c>
      <c r="G92" s="59">
        <f>+G93+G95+G97</f>
        <v>43</v>
      </c>
    </row>
    <row r="93" spans="1:7" ht="12" customHeight="1">
      <c r="A93" s="82" t="s">
        <v>13</v>
      </c>
      <c r="B93" s="20" t="s">
        <v>62</v>
      </c>
      <c r="C93" s="84"/>
      <c r="D93" s="84">
        <v>43</v>
      </c>
      <c r="E93" s="84">
        <v>43</v>
      </c>
      <c r="F93" s="84">
        <v>43</v>
      </c>
      <c r="G93" s="84">
        <v>43</v>
      </c>
    </row>
    <row r="94" spans="1:7" ht="12" customHeight="1">
      <c r="A94" s="82" t="s">
        <v>15</v>
      </c>
      <c r="B94" s="121" t="s">
        <v>232</v>
      </c>
      <c r="C94" s="84"/>
      <c r="D94" s="84"/>
      <c r="E94" s="84"/>
      <c r="F94" s="84"/>
      <c r="G94" s="84"/>
    </row>
    <row r="95" spans="1:7" ht="12" customHeight="1">
      <c r="A95" s="82" t="s">
        <v>17</v>
      </c>
      <c r="B95" s="121" t="s">
        <v>63</v>
      </c>
      <c r="C95" s="87"/>
      <c r="D95" s="87"/>
      <c r="E95" s="87"/>
      <c r="F95" s="87"/>
      <c r="G95" s="87"/>
    </row>
    <row r="96" spans="1:7" ht="12" customHeight="1">
      <c r="A96" s="82" t="s">
        <v>19</v>
      </c>
      <c r="B96" s="121" t="s">
        <v>233</v>
      </c>
      <c r="C96" s="62"/>
      <c r="D96" s="62"/>
      <c r="E96" s="62"/>
      <c r="F96" s="62"/>
      <c r="G96" s="62"/>
    </row>
    <row r="97" spans="1:7" ht="12" customHeight="1" thickBot="1">
      <c r="A97" s="82" t="s">
        <v>117</v>
      </c>
      <c r="B97" s="122" t="s">
        <v>234</v>
      </c>
      <c r="C97" s="62"/>
      <c r="D97" s="62"/>
      <c r="E97" s="62"/>
      <c r="F97" s="62"/>
      <c r="G97" s="62"/>
    </row>
    <row r="98" spans="1:7" ht="12" customHeight="1" thickBot="1">
      <c r="A98" s="79" t="s">
        <v>21</v>
      </c>
      <c r="B98" s="25" t="s">
        <v>235</v>
      </c>
      <c r="C98" s="59">
        <f>+C99+C100</f>
        <v>0</v>
      </c>
      <c r="D98" s="59">
        <f>+D99+D100</f>
        <v>0</v>
      </c>
      <c r="E98" s="59">
        <f>+E99+E100</f>
        <v>0</v>
      </c>
      <c r="F98" s="59">
        <f>+F99+F100</f>
        <v>0</v>
      </c>
      <c r="G98" s="59">
        <f>+G99+G100</f>
        <v>0</v>
      </c>
    </row>
    <row r="99" spans="1:7" ht="12" customHeight="1">
      <c r="A99" s="82" t="s">
        <v>122</v>
      </c>
      <c r="B99" s="23" t="s">
        <v>236</v>
      </c>
      <c r="C99" s="84"/>
      <c r="D99" s="84"/>
      <c r="E99" s="84"/>
      <c r="F99" s="84"/>
      <c r="G99" s="84"/>
    </row>
    <row r="100" spans="1:7" ht="12" customHeight="1" thickBot="1">
      <c r="A100" s="88" t="s">
        <v>124</v>
      </c>
      <c r="B100" s="121" t="s">
        <v>237</v>
      </c>
      <c r="C100" s="91"/>
      <c r="D100" s="91"/>
      <c r="E100" s="91"/>
      <c r="F100" s="91"/>
      <c r="G100" s="91"/>
    </row>
    <row r="101" spans="1:7" ht="12" customHeight="1" thickBot="1">
      <c r="A101" s="79" t="s">
        <v>23</v>
      </c>
      <c r="B101" s="25" t="s">
        <v>104</v>
      </c>
      <c r="C101" s="59">
        <f>+C86+C92+C98</f>
        <v>28780</v>
      </c>
      <c r="D101" s="59">
        <f>+D86+D92+D98</f>
        <v>15404</v>
      </c>
      <c r="E101" s="59">
        <f>+E86+E92+E98</f>
        <v>15404</v>
      </c>
      <c r="F101" s="59">
        <f>+F86+F92+F98</f>
        <v>15404</v>
      </c>
      <c r="G101" s="59">
        <f>+G86+G92+G98</f>
        <v>15404</v>
      </c>
    </row>
    <row r="102" spans="1:7" ht="12" customHeight="1" thickBot="1">
      <c r="A102" s="79" t="s">
        <v>30</v>
      </c>
      <c r="B102" s="25" t="s">
        <v>72</v>
      </c>
      <c r="C102" s="59">
        <f>+C103+C104+C105</f>
        <v>0</v>
      </c>
      <c r="D102" s="59">
        <f>+D103+D104+D105</f>
        <v>0</v>
      </c>
      <c r="E102" s="59">
        <f>+E103+E104+E105</f>
        <v>0</v>
      </c>
      <c r="F102" s="59">
        <f>+F103+F104+F105</f>
        <v>0</v>
      </c>
      <c r="G102" s="59">
        <f>+G103+G104+G105</f>
        <v>0</v>
      </c>
    </row>
    <row r="103" spans="1:7" ht="12" customHeight="1">
      <c r="A103" s="82" t="s">
        <v>32</v>
      </c>
      <c r="B103" s="23" t="s">
        <v>73</v>
      </c>
      <c r="C103" s="62"/>
      <c r="D103" s="62"/>
      <c r="E103" s="62"/>
      <c r="F103" s="62"/>
      <c r="G103" s="62"/>
    </row>
    <row r="104" spans="1:7" ht="12" customHeight="1">
      <c r="A104" s="82" t="s">
        <v>34</v>
      </c>
      <c r="B104" s="23" t="s">
        <v>74</v>
      </c>
      <c r="C104" s="62"/>
      <c r="D104" s="62"/>
      <c r="E104" s="62"/>
      <c r="F104" s="62"/>
      <c r="G104" s="62"/>
    </row>
    <row r="105" spans="1:7" ht="12" customHeight="1" thickBot="1">
      <c r="A105" s="119" t="s">
        <v>36</v>
      </c>
      <c r="B105" s="65" t="s">
        <v>75</v>
      </c>
      <c r="C105" s="62"/>
      <c r="D105" s="62"/>
      <c r="E105" s="62"/>
      <c r="F105" s="62"/>
      <c r="G105" s="62"/>
    </row>
    <row r="106" spans="1:7" ht="12" customHeight="1" thickBot="1">
      <c r="A106" s="79" t="s">
        <v>38</v>
      </c>
      <c r="B106" s="25" t="s">
        <v>76</v>
      </c>
      <c r="C106" s="59">
        <f>+C107+C108+C109+C110</f>
        <v>0</v>
      </c>
      <c r="D106" s="59">
        <f>+D107+D108+D109+D110</f>
        <v>0</v>
      </c>
      <c r="E106" s="59">
        <f>+E107+E108+E109+E110</f>
        <v>0</v>
      </c>
      <c r="F106" s="59">
        <f>+F107+F108+F109+F110</f>
        <v>0</v>
      </c>
      <c r="G106" s="59">
        <f>+G107+G108+G109+G110</f>
        <v>0</v>
      </c>
    </row>
    <row r="107" spans="1:7" ht="12" customHeight="1">
      <c r="A107" s="82" t="s">
        <v>77</v>
      </c>
      <c r="B107" s="23" t="s">
        <v>78</v>
      </c>
      <c r="C107" s="62"/>
      <c r="D107" s="62"/>
      <c r="E107" s="62"/>
      <c r="F107" s="62"/>
      <c r="G107" s="62"/>
    </row>
    <row r="108" spans="1:7" ht="12" customHeight="1">
      <c r="A108" s="82" t="s">
        <v>79</v>
      </c>
      <c r="B108" s="23" t="s">
        <v>80</v>
      </c>
      <c r="C108" s="62"/>
      <c r="D108" s="62"/>
      <c r="E108" s="62"/>
      <c r="F108" s="62"/>
      <c r="G108" s="62"/>
    </row>
    <row r="109" spans="1:7" ht="12" customHeight="1">
      <c r="A109" s="82" t="s">
        <v>81</v>
      </c>
      <c r="B109" s="23" t="s">
        <v>82</v>
      </c>
      <c r="C109" s="62"/>
      <c r="D109" s="62"/>
      <c r="E109" s="62"/>
      <c r="F109" s="62"/>
      <c r="G109" s="62"/>
    </row>
    <row r="110" spans="1:7" ht="12" customHeight="1" thickBot="1">
      <c r="A110" s="119" t="s">
        <v>83</v>
      </c>
      <c r="B110" s="65" t="s">
        <v>84</v>
      </c>
      <c r="C110" s="62"/>
      <c r="D110" s="62"/>
      <c r="E110" s="62"/>
      <c r="F110" s="62"/>
      <c r="G110" s="62"/>
    </row>
    <row r="111" spans="1:7" ht="12" customHeight="1" thickBot="1">
      <c r="A111" s="79" t="s">
        <v>40</v>
      </c>
      <c r="B111" s="25" t="s">
        <v>85</v>
      </c>
      <c r="C111" s="66">
        <f>+C112+C113+C115+C116+C114</f>
        <v>0</v>
      </c>
      <c r="D111" s="66">
        <f>+D112+D113+D115+D116+D114</f>
        <v>0</v>
      </c>
      <c r="E111" s="66">
        <f>+E112+E113+E115+E116+E114</f>
        <v>0</v>
      </c>
      <c r="F111" s="66">
        <f>+F112+F113+F115+F116+F114</f>
        <v>0</v>
      </c>
      <c r="G111" s="66">
        <f>+G112+G113+G115+G116+G114</f>
        <v>0</v>
      </c>
    </row>
    <row r="112" spans="1:7" ht="12" customHeight="1">
      <c r="A112" s="82" t="s">
        <v>86</v>
      </c>
      <c r="B112" s="23" t="s">
        <v>87</v>
      </c>
      <c r="C112" s="62"/>
      <c r="D112" s="62"/>
      <c r="E112" s="62"/>
      <c r="F112" s="62"/>
      <c r="G112" s="62"/>
    </row>
    <row r="113" spans="1:7" ht="12" customHeight="1">
      <c r="A113" s="82" t="s">
        <v>88</v>
      </c>
      <c r="B113" s="23" t="s">
        <v>89</v>
      </c>
      <c r="C113" s="62"/>
      <c r="D113" s="62"/>
      <c r="E113" s="62"/>
      <c r="F113" s="62"/>
      <c r="G113" s="62"/>
    </row>
    <row r="114" spans="1:7" ht="12" customHeight="1">
      <c r="A114" s="82" t="s">
        <v>90</v>
      </c>
      <c r="B114" s="23" t="s">
        <v>106</v>
      </c>
      <c r="C114" s="62"/>
      <c r="D114" s="62"/>
      <c r="E114" s="62"/>
      <c r="F114" s="62"/>
      <c r="G114" s="62"/>
    </row>
    <row r="115" spans="1:7" ht="12" customHeight="1">
      <c r="A115" s="82" t="s">
        <v>92</v>
      </c>
      <c r="B115" s="23" t="s">
        <v>91</v>
      </c>
      <c r="C115" s="62"/>
      <c r="D115" s="62"/>
      <c r="E115" s="62"/>
      <c r="F115" s="62"/>
      <c r="G115" s="62"/>
    </row>
    <row r="116" spans="1:7" ht="12" customHeight="1" thickBot="1">
      <c r="A116" s="119" t="s">
        <v>105</v>
      </c>
      <c r="B116" s="65" t="s">
        <v>93</v>
      </c>
      <c r="C116" s="62"/>
      <c r="D116" s="62"/>
      <c r="E116" s="62"/>
      <c r="F116" s="62"/>
      <c r="G116" s="62"/>
    </row>
    <row r="117" spans="1:7" ht="12" customHeight="1" thickBot="1">
      <c r="A117" s="79" t="s">
        <v>42</v>
      </c>
      <c r="B117" s="25" t="s">
        <v>94</v>
      </c>
      <c r="C117" s="123">
        <f>+C118+C119+C120+C121</f>
        <v>0</v>
      </c>
      <c r="D117" s="123">
        <f>+D118+D119+D120+D121</f>
        <v>0</v>
      </c>
      <c r="E117" s="123">
        <f>+E118+E119+E120+E121</f>
        <v>0</v>
      </c>
      <c r="F117" s="123">
        <f>+F118+F119+F120+F121</f>
        <v>0</v>
      </c>
      <c r="G117" s="123">
        <f>+G118+G119+G120+G121</f>
        <v>0</v>
      </c>
    </row>
    <row r="118" spans="1:7" ht="12" customHeight="1">
      <c r="A118" s="82" t="s">
        <v>95</v>
      </c>
      <c r="B118" s="23" t="s">
        <v>96</v>
      </c>
      <c r="C118" s="62"/>
      <c r="D118" s="62"/>
      <c r="E118" s="62"/>
      <c r="F118" s="62"/>
      <c r="G118" s="62"/>
    </row>
    <row r="119" spans="1:7" ht="12" customHeight="1">
      <c r="A119" s="82" t="s">
        <v>97</v>
      </c>
      <c r="B119" s="23" t="s">
        <v>98</v>
      </c>
      <c r="C119" s="62"/>
      <c r="D119" s="62"/>
      <c r="E119" s="62"/>
      <c r="F119" s="62"/>
      <c r="G119" s="62"/>
    </row>
    <row r="120" spans="1:7" ht="12" customHeight="1">
      <c r="A120" s="82" t="s">
        <v>99</v>
      </c>
      <c r="B120" s="23" t="s">
        <v>100</v>
      </c>
      <c r="C120" s="62"/>
      <c r="D120" s="62"/>
      <c r="E120" s="62"/>
      <c r="F120" s="62"/>
      <c r="G120" s="62"/>
    </row>
    <row r="121" spans="1:7" ht="12" customHeight="1" thickBot="1">
      <c r="A121" s="119" t="s">
        <v>101</v>
      </c>
      <c r="B121" s="65" t="s">
        <v>102</v>
      </c>
      <c r="C121" s="228"/>
      <c r="D121" s="62"/>
      <c r="E121" s="62"/>
      <c r="F121" s="62"/>
      <c r="G121" s="62"/>
    </row>
    <row r="122" spans="1:7" ht="12" customHeight="1" thickBot="1">
      <c r="A122" s="230" t="s">
        <v>44</v>
      </c>
      <c r="B122" s="25" t="s">
        <v>360</v>
      </c>
      <c r="C122" s="231"/>
      <c r="D122" s="227"/>
      <c r="E122" s="227"/>
      <c r="F122" s="227"/>
      <c r="G122" s="227"/>
    </row>
    <row r="123" spans="1:13" ht="15" customHeight="1" thickBot="1">
      <c r="A123" s="79" t="s">
        <v>52</v>
      </c>
      <c r="B123" s="25" t="s">
        <v>361</v>
      </c>
      <c r="C123" s="124">
        <f>+C102+C106+C111+C117</f>
        <v>0</v>
      </c>
      <c r="D123" s="124">
        <f>+D102+D106+D111+D117</f>
        <v>0</v>
      </c>
      <c r="E123" s="124">
        <f>+E102+E106+E111+E117</f>
        <v>0</v>
      </c>
      <c r="F123" s="124">
        <f>+F102+F106+F111+F117</f>
        <v>0</v>
      </c>
      <c r="G123" s="124">
        <f>+G102+G106+G111+G117</f>
        <v>0</v>
      </c>
      <c r="J123" s="125"/>
      <c r="K123" s="126"/>
      <c r="L123" s="126"/>
      <c r="M123" s="126"/>
    </row>
    <row r="124" spans="1:7" s="81" customFormat="1" ht="12.75" customHeight="1" thickBot="1">
      <c r="A124" s="127" t="s">
        <v>253</v>
      </c>
      <c r="B124" s="128" t="s">
        <v>362</v>
      </c>
      <c r="C124" s="124">
        <f>+C101+C123</f>
        <v>28780</v>
      </c>
      <c r="D124" s="124">
        <f>+D101+D123</f>
        <v>15404</v>
      </c>
      <c r="E124" s="124">
        <f>+E101+E123</f>
        <v>15404</v>
      </c>
      <c r="F124" s="124">
        <f>+F101+F123</f>
        <v>15404</v>
      </c>
      <c r="G124" s="124">
        <f>+G101+G123</f>
        <v>15404</v>
      </c>
    </row>
    <row r="125" ht="7.5" customHeight="1"/>
    <row r="126" spans="1:7" ht="15.75">
      <c r="A126" s="487" t="s">
        <v>238</v>
      </c>
      <c r="B126" s="487"/>
      <c r="C126" s="487"/>
      <c r="D126" s="225"/>
      <c r="E126" s="225"/>
      <c r="F126" s="225"/>
      <c r="G126" s="225"/>
    </row>
    <row r="127" spans="1:7" ht="15" customHeight="1" thickBot="1">
      <c r="A127" s="484" t="s">
        <v>239</v>
      </c>
      <c r="B127" s="484"/>
      <c r="C127" s="71" t="s">
        <v>110</v>
      </c>
      <c r="D127" s="71" t="s">
        <v>110</v>
      </c>
      <c r="E127" s="71" t="s">
        <v>110</v>
      </c>
      <c r="F127" s="71" t="s">
        <v>110</v>
      </c>
      <c r="G127" s="71" t="s">
        <v>110</v>
      </c>
    </row>
    <row r="128" spans="1:8" ht="13.5" customHeight="1" thickBot="1">
      <c r="A128" s="79">
        <v>1</v>
      </c>
      <c r="B128" s="120" t="s">
        <v>240</v>
      </c>
      <c r="C128" s="59">
        <f>+C56-C101</f>
        <v>0</v>
      </c>
      <c r="D128" s="59" t="e">
        <f>+D56-D101</f>
        <v>#REF!</v>
      </c>
      <c r="E128" s="59" t="e">
        <f>+E56-E101</f>
        <v>#REF!</v>
      </c>
      <c r="F128" s="59" t="e">
        <f>+F56-F101</f>
        <v>#REF!</v>
      </c>
      <c r="G128" s="59" t="e">
        <f>+G56-G101</f>
        <v>#REF!</v>
      </c>
      <c r="H128" s="131"/>
    </row>
    <row r="129" spans="1:7" ht="27.75" customHeight="1" thickBot="1">
      <c r="A129" s="79" t="s">
        <v>11</v>
      </c>
      <c r="B129" s="120" t="s">
        <v>241</v>
      </c>
      <c r="C129" s="59">
        <f>+C79-C123</f>
        <v>0</v>
      </c>
      <c r="D129" s="59">
        <f>+D79-D123</f>
        <v>0</v>
      </c>
      <c r="E129" s="59">
        <f>+E79-E123</f>
        <v>0</v>
      </c>
      <c r="F129" s="59">
        <f>+F79-F123</f>
        <v>0</v>
      </c>
      <c r="G129" s="59">
        <f>+G79-G123</f>
        <v>0</v>
      </c>
    </row>
  </sheetData>
  <sheetProtection/>
  <mergeCells count="6">
    <mergeCell ref="A127:B127"/>
    <mergeCell ref="A3:C3"/>
    <mergeCell ref="A4:B4"/>
    <mergeCell ref="A82:C82"/>
    <mergeCell ref="A83:B83"/>
    <mergeCell ref="A126:C126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1" r:id="rId1"/>
  <headerFooter alignWithMargins="0">
    <oddHeader xml:space="preserve">&amp;C&amp;"Times New Roman CE,Félkövér"&amp;12VÖLGYSÉGI ÖNKORMÁNYZATOK TÁRSULÁSÁNAK
2016. ÉVI KÖLTSÉGVETÉS ÖNKÉNT VÁLLALT FELADATAINAK ÖSSZEVONT MÉRLEGE&amp;R&amp;"Times New Roman CE,Félkövér dőlt" 1.3.melléklet </oddHeader>
  </headerFooter>
  <rowBreaks count="1" manualBreakCount="1">
    <brk id="8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M129"/>
  <sheetViews>
    <sheetView view="pageBreakPreview" zoomScaleNormal="120" zoomScaleSheetLayoutView="100" zoomScalePageLayoutView="0" workbookViewId="0" topLeftCell="A116">
      <selection activeCell="N127" sqref="N127"/>
    </sheetView>
  </sheetViews>
  <sheetFormatPr defaultColWidth="9.140625" defaultRowHeight="15"/>
  <cols>
    <col min="1" max="1" width="8.140625" style="129" customWidth="1"/>
    <col min="2" max="2" width="78.57421875" style="129" customWidth="1"/>
    <col min="3" max="3" width="18.57421875" style="130" customWidth="1"/>
    <col min="4" max="7" width="18.57421875" style="130" hidden="1" customWidth="1"/>
    <col min="8" max="8" width="7.7109375" style="70" customWidth="1"/>
    <col min="9" max="16384" width="9.140625" style="70" customWidth="1"/>
  </cols>
  <sheetData>
    <row r="3" spans="1:7" ht="15.75" customHeight="1">
      <c r="A3" s="485" t="s">
        <v>108</v>
      </c>
      <c r="B3" s="485"/>
      <c r="C3" s="485"/>
      <c r="D3" s="224"/>
      <c r="E3" s="224"/>
      <c r="F3" s="224"/>
      <c r="G3" s="224"/>
    </row>
    <row r="4" spans="1:7" ht="15.75" customHeight="1" thickBot="1">
      <c r="A4" s="484" t="s">
        <v>109</v>
      </c>
      <c r="B4" s="484"/>
      <c r="C4" s="71" t="s">
        <v>110</v>
      </c>
      <c r="D4" s="71" t="s">
        <v>110</v>
      </c>
      <c r="E4" s="71" t="s">
        <v>110</v>
      </c>
      <c r="F4" s="71" t="s">
        <v>110</v>
      </c>
      <c r="G4" s="71" t="s">
        <v>110</v>
      </c>
    </row>
    <row r="5" spans="1:7" ht="37.5" customHeight="1" thickBot="1">
      <c r="A5" s="72" t="s">
        <v>111</v>
      </c>
      <c r="B5" s="73" t="s">
        <v>112</v>
      </c>
      <c r="C5" s="74" t="s">
        <v>368</v>
      </c>
      <c r="D5" s="74" t="s">
        <v>351</v>
      </c>
      <c r="E5" s="74" t="s">
        <v>352</v>
      </c>
      <c r="F5" s="74" t="s">
        <v>353</v>
      </c>
      <c r="G5" s="74" t="s">
        <v>352</v>
      </c>
    </row>
    <row r="6" spans="1:7" s="78" customFormat="1" ht="12" customHeight="1" thickBot="1">
      <c r="A6" s="75">
        <v>1</v>
      </c>
      <c r="B6" s="76">
        <v>2</v>
      </c>
      <c r="C6" s="77">
        <v>3</v>
      </c>
      <c r="D6" s="77">
        <v>3</v>
      </c>
      <c r="E6" s="77">
        <v>3</v>
      </c>
      <c r="F6" s="77">
        <v>3</v>
      </c>
      <c r="G6" s="77">
        <v>3</v>
      </c>
    </row>
    <row r="7" spans="1:7" s="81" customFormat="1" ht="12" customHeight="1" thickBot="1">
      <c r="A7" s="79" t="s">
        <v>5</v>
      </c>
      <c r="B7" s="80" t="s">
        <v>363</v>
      </c>
      <c r="C7" s="59"/>
      <c r="D7" s="59" t="e">
        <f>+#REF!+#REF!+#REF!+#REF!+#REF!+#REF!</f>
        <v>#REF!</v>
      </c>
      <c r="E7" s="59" t="e">
        <f>+#REF!+#REF!+#REF!+#REF!+#REF!+#REF!</f>
        <v>#REF!</v>
      </c>
      <c r="F7" s="59" t="e">
        <f>+#REF!+#REF!+#REF!+#REF!+#REF!+#REF!</f>
        <v>#REF!</v>
      </c>
      <c r="G7" s="59" t="e">
        <f>+#REF!+#REF!+#REF!+#REF!+#REF!+#REF!</f>
        <v>#REF!</v>
      </c>
    </row>
    <row r="8" spans="1:7" s="81" customFormat="1" ht="12" customHeight="1" thickBot="1">
      <c r="A8" s="79" t="s">
        <v>11</v>
      </c>
      <c r="B8" s="90" t="s">
        <v>113</v>
      </c>
      <c r="C8" s="59">
        <f>+C9+C10+C11+C12+C13</f>
        <v>0</v>
      </c>
      <c r="D8" s="59">
        <f>+D9+D10+D11+D12+D13</f>
        <v>0</v>
      </c>
      <c r="E8" s="59">
        <f>+E9+E10+E11+E12+E13</f>
        <v>0</v>
      </c>
      <c r="F8" s="59">
        <f>+F9+F10+F11+F12+F13</f>
        <v>0</v>
      </c>
      <c r="G8" s="59">
        <f>+G9+G10+G11+G12+G13</f>
        <v>0</v>
      </c>
    </row>
    <row r="9" spans="1:7" s="81" customFormat="1" ht="12" customHeight="1">
      <c r="A9" s="82" t="s">
        <v>13</v>
      </c>
      <c r="B9" s="83" t="s">
        <v>14</v>
      </c>
      <c r="C9" s="84"/>
      <c r="D9" s="84"/>
      <c r="E9" s="84"/>
      <c r="F9" s="84"/>
      <c r="G9" s="84"/>
    </row>
    <row r="10" spans="1:7" s="81" customFormat="1" ht="12" customHeight="1">
      <c r="A10" s="85" t="s">
        <v>15</v>
      </c>
      <c r="B10" s="86" t="s">
        <v>114</v>
      </c>
      <c r="C10" s="87"/>
      <c r="D10" s="87"/>
      <c r="E10" s="87"/>
      <c r="F10" s="87"/>
      <c r="G10" s="87"/>
    </row>
    <row r="11" spans="1:7" s="81" customFormat="1" ht="12" customHeight="1">
      <c r="A11" s="85" t="s">
        <v>17</v>
      </c>
      <c r="B11" s="86" t="s">
        <v>115</v>
      </c>
      <c r="C11" s="87"/>
      <c r="D11" s="87"/>
      <c r="E11" s="87"/>
      <c r="F11" s="87"/>
      <c r="G11" s="87"/>
    </row>
    <row r="12" spans="1:7" s="81" customFormat="1" ht="12" customHeight="1">
      <c r="A12" s="85" t="s">
        <v>19</v>
      </c>
      <c r="B12" s="86" t="s">
        <v>116</v>
      </c>
      <c r="C12" s="87"/>
      <c r="D12" s="87"/>
      <c r="E12" s="87"/>
      <c r="F12" s="87"/>
      <c r="G12" s="87"/>
    </row>
    <row r="13" spans="1:7" s="81" customFormat="1" ht="12" customHeight="1">
      <c r="A13" s="85" t="s">
        <v>117</v>
      </c>
      <c r="B13" s="86" t="s">
        <v>118</v>
      </c>
      <c r="C13" s="87"/>
      <c r="D13" s="87"/>
      <c r="E13" s="87"/>
      <c r="F13" s="87"/>
      <c r="G13" s="87"/>
    </row>
    <row r="14" spans="1:7" s="81" customFormat="1" ht="12" customHeight="1" thickBot="1">
      <c r="A14" s="88" t="s">
        <v>119</v>
      </c>
      <c r="B14" s="89" t="s">
        <v>120</v>
      </c>
      <c r="C14" s="91"/>
      <c r="D14" s="91"/>
      <c r="E14" s="91"/>
      <c r="F14" s="91"/>
      <c r="G14" s="91"/>
    </row>
    <row r="15" spans="1:7" s="81" customFormat="1" ht="12" customHeight="1" thickBot="1">
      <c r="A15" s="79" t="s">
        <v>21</v>
      </c>
      <c r="B15" s="80" t="s">
        <v>121</v>
      </c>
      <c r="C15" s="59">
        <f>+C16+C17+C18+C19+C20</f>
        <v>0</v>
      </c>
      <c r="D15" s="59">
        <f>+D16+D17+D18+D19+D20</f>
        <v>0</v>
      </c>
      <c r="E15" s="59">
        <f>+E16+E17+E18+E19+E20</f>
        <v>0</v>
      </c>
      <c r="F15" s="59">
        <f>+F16+F17+F18+F19+F20</f>
        <v>0</v>
      </c>
      <c r="G15" s="59">
        <f>+G16+G17+G18+G19+G20</f>
        <v>0</v>
      </c>
    </row>
    <row r="16" spans="1:7" s="81" customFormat="1" ht="12" customHeight="1">
      <c r="A16" s="82" t="s">
        <v>122</v>
      </c>
      <c r="B16" s="83" t="s">
        <v>123</v>
      </c>
      <c r="C16" s="84"/>
      <c r="D16" s="84"/>
      <c r="E16" s="84"/>
      <c r="F16" s="84"/>
      <c r="G16" s="84"/>
    </row>
    <row r="17" spans="1:7" s="81" customFormat="1" ht="12" customHeight="1">
      <c r="A17" s="85" t="s">
        <v>124</v>
      </c>
      <c r="B17" s="86" t="s">
        <v>125</v>
      </c>
      <c r="C17" s="87"/>
      <c r="D17" s="87"/>
      <c r="E17" s="87"/>
      <c r="F17" s="87"/>
      <c r="G17" s="87"/>
    </row>
    <row r="18" spans="1:7" s="81" customFormat="1" ht="12" customHeight="1">
      <c r="A18" s="85" t="s">
        <v>126</v>
      </c>
      <c r="B18" s="86" t="s">
        <v>127</v>
      </c>
      <c r="C18" s="87"/>
      <c r="D18" s="87"/>
      <c r="E18" s="87"/>
      <c r="F18" s="87"/>
      <c r="G18" s="87"/>
    </row>
    <row r="19" spans="1:7" s="81" customFormat="1" ht="12" customHeight="1">
      <c r="A19" s="85" t="s">
        <v>128</v>
      </c>
      <c r="B19" s="86" t="s">
        <v>129</v>
      </c>
      <c r="C19" s="87"/>
      <c r="D19" s="87"/>
      <c r="E19" s="87"/>
      <c r="F19" s="87"/>
      <c r="G19" s="87"/>
    </row>
    <row r="20" spans="1:7" s="81" customFormat="1" ht="12" customHeight="1">
      <c r="A20" s="85" t="s">
        <v>130</v>
      </c>
      <c r="B20" s="86" t="s">
        <v>131</v>
      </c>
      <c r="C20" s="87"/>
      <c r="D20" s="87"/>
      <c r="E20" s="87"/>
      <c r="F20" s="87"/>
      <c r="G20" s="87"/>
    </row>
    <row r="21" spans="1:7" s="81" customFormat="1" ht="12" customHeight="1" thickBot="1">
      <c r="A21" s="88" t="s">
        <v>132</v>
      </c>
      <c r="B21" s="89" t="s">
        <v>133</v>
      </c>
      <c r="C21" s="91"/>
      <c r="D21" s="91"/>
      <c r="E21" s="91"/>
      <c r="F21" s="91"/>
      <c r="G21" s="91"/>
    </row>
    <row r="22" spans="1:7" s="81" customFormat="1" ht="12" customHeight="1" thickBot="1">
      <c r="A22" s="79" t="s">
        <v>134</v>
      </c>
      <c r="B22" s="80" t="s">
        <v>22</v>
      </c>
      <c r="C22" s="66">
        <f>+C23+C26+C27+C28</f>
        <v>0</v>
      </c>
      <c r="D22" s="66">
        <f>+D23+D26+D27+D28</f>
        <v>0</v>
      </c>
      <c r="E22" s="66">
        <f>+E23+E26+E27+E28</f>
        <v>0</v>
      </c>
      <c r="F22" s="66">
        <f>+F23+F26+F27+F28</f>
        <v>0</v>
      </c>
      <c r="G22" s="66">
        <f>+G23+G26+G27+G28</f>
        <v>0</v>
      </c>
    </row>
    <row r="23" spans="1:7" s="81" customFormat="1" ht="12" customHeight="1" hidden="1">
      <c r="A23" s="82" t="s">
        <v>25</v>
      </c>
      <c r="B23" s="83" t="s">
        <v>135</v>
      </c>
      <c r="C23" s="92">
        <f>+C24+C25</f>
        <v>0</v>
      </c>
      <c r="D23" s="92">
        <f>+D24+D25</f>
        <v>0</v>
      </c>
      <c r="E23" s="92">
        <f>+E24+E25</f>
        <v>0</v>
      </c>
      <c r="F23" s="92">
        <f>+F24+F25</f>
        <v>0</v>
      </c>
      <c r="G23" s="92">
        <f>+G24+G25</f>
        <v>0</v>
      </c>
    </row>
    <row r="24" spans="1:7" s="81" customFormat="1" ht="12" customHeight="1" hidden="1">
      <c r="A24" s="85" t="s">
        <v>136</v>
      </c>
      <c r="B24" s="86" t="s">
        <v>137</v>
      </c>
      <c r="C24" s="87"/>
      <c r="D24" s="87"/>
      <c r="E24" s="87"/>
      <c r="F24" s="87"/>
      <c r="G24" s="87"/>
    </row>
    <row r="25" spans="1:7" s="81" customFormat="1" ht="12" customHeight="1" hidden="1">
      <c r="A25" s="85" t="s">
        <v>138</v>
      </c>
      <c r="B25" s="86" t="s">
        <v>139</v>
      </c>
      <c r="C25" s="87"/>
      <c r="D25" s="87"/>
      <c r="E25" s="87"/>
      <c r="F25" s="87"/>
      <c r="G25" s="87"/>
    </row>
    <row r="26" spans="1:7" s="81" customFormat="1" ht="12" customHeight="1" hidden="1">
      <c r="A26" s="85" t="s">
        <v>26</v>
      </c>
      <c r="B26" s="86" t="s">
        <v>140</v>
      </c>
      <c r="C26" s="87"/>
      <c r="D26" s="87"/>
      <c r="E26" s="87"/>
      <c r="F26" s="87"/>
      <c r="G26" s="87"/>
    </row>
    <row r="27" spans="1:7" s="81" customFormat="1" ht="12" customHeight="1" hidden="1">
      <c r="A27" s="85" t="s">
        <v>28</v>
      </c>
      <c r="B27" s="86" t="s">
        <v>141</v>
      </c>
      <c r="C27" s="87"/>
      <c r="D27" s="87"/>
      <c r="E27" s="87"/>
      <c r="F27" s="87"/>
      <c r="G27" s="87"/>
    </row>
    <row r="28" spans="1:7" s="81" customFormat="1" ht="12" customHeight="1" hidden="1" thickBot="1">
      <c r="A28" s="88" t="s">
        <v>142</v>
      </c>
      <c r="B28" s="89" t="s">
        <v>143</v>
      </c>
      <c r="C28" s="91"/>
      <c r="D28" s="91"/>
      <c r="E28" s="91"/>
      <c r="F28" s="91"/>
      <c r="G28" s="91"/>
    </row>
    <row r="29" spans="1:7" s="81" customFormat="1" ht="12" customHeight="1" thickBot="1">
      <c r="A29" s="79" t="s">
        <v>30</v>
      </c>
      <c r="B29" s="80" t="s">
        <v>144</v>
      </c>
      <c r="C29" s="59">
        <f>SUM(C30:C39)</f>
        <v>0</v>
      </c>
      <c r="D29" s="59">
        <f>SUM(D30:D39)</f>
        <v>0</v>
      </c>
      <c r="E29" s="59">
        <f>SUM(E30:E39)</f>
        <v>0</v>
      </c>
      <c r="F29" s="59">
        <f>SUM(F30:F39)</f>
        <v>0</v>
      </c>
      <c r="G29" s="59">
        <f>SUM(G30:G39)</f>
        <v>0</v>
      </c>
    </row>
    <row r="30" spans="1:7" s="81" customFormat="1" ht="12" customHeight="1">
      <c r="A30" s="82" t="s">
        <v>32</v>
      </c>
      <c r="B30" s="83" t="s">
        <v>145</v>
      </c>
      <c r="C30" s="84"/>
      <c r="D30" s="84"/>
      <c r="E30" s="84"/>
      <c r="F30" s="84"/>
      <c r="G30" s="84"/>
    </row>
    <row r="31" spans="1:7" s="81" customFormat="1" ht="12" customHeight="1">
      <c r="A31" s="85" t="s">
        <v>34</v>
      </c>
      <c r="B31" s="86" t="s">
        <v>146</v>
      </c>
      <c r="C31" s="87"/>
      <c r="D31" s="87"/>
      <c r="E31" s="87"/>
      <c r="F31" s="87"/>
      <c r="G31" s="87"/>
    </row>
    <row r="32" spans="1:7" s="81" customFormat="1" ht="12" customHeight="1">
      <c r="A32" s="85" t="s">
        <v>36</v>
      </c>
      <c r="B32" s="86" t="s">
        <v>147</v>
      </c>
      <c r="C32" s="87"/>
      <c r="D32" s="87"/>
      <c r="E32" s="87"/>
      <c r="F32" s="87"/>
      <c r="G32" s="87"/>
    </row>
    <row r="33" spans="1:7" s="81" customFormat="1" ht="12" customHeight="1">
      <c r="A33" s="85" t="s">
        <v>148</v>
      </c>
      <c r="B33" s="86" t="s">
        <v>149</v>
      </c>
      <c r="C33" s="87"/>
      <c r="D33" s="87"/>
      <c r="E33" s="87"/>
      <c r="F33" s="87"/>
      <c r="G33" s="87"/>
    </row>
    <row r="34" spans="1:7" s="81" customFormat="1" ht="12" customHeight="1">
      <c r="A34" s="85" t="s">
        <v>150</v>
      </c>
      <c r="B34" s="86" t="s">
        <v>151</v>
      </c>
      <c r="C34" s="87"/>
      <c r="D34" s="87"/>
      <c r="E34" s="87"/>
      <c r="F34" s="87"/>
      <c r="G34" s="87"/>
    </row>
    <row r="35" spans="1:7" s="81" customFormat="1" ht="12" customHeight="1">
      <c r="A35" s="85" t="s">
        <v>152</v>
      </c>
      <c r="B35" s="86" t="s">
        <v>153</v>
      </c>
      <c r="C35" s="87"/>
      <c r="D35" s="87"/>
      <c r="E35" s="87"/>
      <c r="F35" s="87"/>
      <c r="G35" s="87"/>
    </row>
    <row r="36" spans="1:7" s="81" customFormat="1" ht="12" customHeight="1">
      <c r="A36" s="85" t="s">
        <v>154</v>
      </c>
      <c r="B36" s="86" t="s">
        <v>155</v>
      </c>
      <c r="C36" s="87"/>
      <c r="D36" s="87"/>
      <c r="E36" s="87"/>
      <c r="F36" s="87"/>
      <c r="G36" s="87"/>
    </row>
    <row r="37" spans="1:7" s="81" customFormat="1" ht="12" customHeight="1">
      <c r="A37" s="85" t="s">
        <v>156</v>
      </c>
      <c r="B37" s="86" t="s">
        <v>157</v>
      </c>
      <c r="C37" s="87"/>
      <c r="D37" s="87"/>
      <c r="E37" s="87"/>
      <c r="F37" s="87"/>
      <c r="G37" s="87"/>
    </row>
    <row r="38" spans="1:7" s="81" customFormat="1" ht="12" customHeight="1">
      <c r="A38" s="85" t="s">
        <v>158</v>
      </c>
      <c r="B38" s="86" t="s">
        <v>159</v>
      </c>
      <c r="C38" s="93"/>
      <c r="D38" s="93"/>
      <c r="E38" s="93"/>
      <c r="F38" s="93"/>
      <c r="G38" s="93"/>
    </row>
    <row r="39" spans="1:7" s="81" customFormat="1" ht="12" customHeight="1" thickBot="1">
      <c r="A39" s="88" t="s">
        <v>160</v>
      </c>
      <c r="B39" s="89" t="s">
        <v>161</v>
      </c>
      <c r="C39" s="94"/>
      <c r="D39" s="94"/>
      <c r="E39" s="94"/>
      <c r="F39" s="94"/>
      <c r="G39" s="94"/>
    </row>
    <row r="40" spans="1:7" s="81" customFormat="1" ht="12" customHeight="1" thickBot="1">
      <c r="A40" s="79" t="s">
        <v>38</v>
      </c>
      <c r="B40" s="80" t="s">
        <v>162</v>
      </c>
      <c r="C40" s="59">
        <f>SUM(C41:C45)</f>
        <v>0</v>
      </c>
      <c r="D40" s="59">
        <f>SUM(D41:D45)</f>
        <v>0</v>
      </c>
      <c r="E40" s="59">
        <f>SUM(E41:E45)</f>
        <v>0</v>
      </c>
      <c r="F40" s="59">
        <f>SUM(F41:F45)</f>
        <v>0</v>
      </c>
      <c r="G40" s="59">
        <f>SUM(G41:G45)</f>
        <v>0</v>
      </c>
    </row>
    <row r="41" spans="1:7" s="81" customFormat="1" ht="12" customHeight="1">
      <c r="A41" s="82" t="s">
        <v>77</v>
      </c>
      <c r="B41" s="83" t="s">
        <v>33</v>
      </c>
      <c r="C41" s="95"/>
      <c r="D41" s="95"/>
      <c r="E41" s="95"/>
      <c r="F41" s="95"/>
      <c r="G41" s="95"/>
    </row>
    <row r="42" spans="1:7" s="81" customFormat="1" ht="12" customHeight="1">
      <c r="A42" s="85" t="s">
        <v>79</v>
      </c>
      <c r="B42" s="86" t="s">
        <v>35</v>
      </c>
      <c r="C42" s="93"/>
      <c r="D42" s="93"/>
      <c r="E42" s="93"/>
      <c r="F42" s="93"/>
      <c r="G42" s="93"/>
    </row>
    <row r="43" spans="1:7" s="81" customFormat="1" ht="12" customHeight="1">
      <c r="A43" s="85" t="s">
        <v>81</v>
      </c>
      <c r="B43" s="86" t="s">
        <v>37</v>
      </c>
      <c r="C43" s="93"/>
      <c r="D43" s="93"/>
      <c r="E43" s="93"/>
      <c r="F43" s="93"/>
      <c r="G43" s="93"/>
    </row>
    <row r="44" spans="1:7" s="81" customFormat="1" ht="12" customHeight="1">
      <c r="A44" s="85" t="s">
        <v>83</v>
      </c>
      <c r="B44" s="86" t="s">
        <v>163</v>
      </c>
      <c r="C44" s="93"/>
      <c r="D44" s="93"/>
      <c r="E44" s="93"/>
      <c r="F44" s="93"/>
      <c r="G44" s="93"/>
    </row>
    <row r="45" spans="1:7" s="81" customFormat="1" ht="12" customHeight="1" thickBot="1">
      <c r="A45" s="88" t="s">
        <v>164</v>
      </c>
      <c r="B45" s="89" t="s">
        <v>165</v>
      </c>
      <c r="C45" s="94"/>
      <c r="D45" s="94"/>
      <c r="E45" s="94"/>
      <c r="F45" s="94"/>
      <c r="G45" s="94"/>
    </row>
    <row r="46" spans="1:7" s="81" customFormat="1" ht="12" customHeight="1" thickBot="1">
      <c r="A46" s="79" t="s">
        <v>166</v>
      </c>
      <c r="B46" s="80" t="s">
        <v>167</v>
      </c>
      <c r="C46" s="59">
        <f>SUM(C47:C49)</f>
        <v>0</v>
      </c>
      <c r="D46" s="59">
        <f>SUM(D47:D49)</f>
        <v>0</v>
      </c>
      <c r="E46" s="59">
        <f>SUM(E47:E49)</f>
        <v>0</v>
      </c>
      <c r="F46" s="59">
        <f>SUM(F47:F49)</f>
        <v>0</v>
      </c>
      <c r="G46" s="59">
        <f>SUM(G47:G49)</f>
        <v>0</v>
      </c>
    </row>
    <row r="47" spans="1:7" s="81" customFormat="1" ht="12" customHeight="1">
      <c r="A47" s="82" t="s">
        <v>86</v>
      </c>
      <c r="B47" s="83" t="s">
        <v>168</v>
      </c>
      <c r="C47" s="84"/>
      <c r="D47" s="84"/>
      <c r="E47" s="84"/>
      <c r="F47" s="84"/>
      <c r="G47" s="84"/>
    </row>
    <row r="48" spans="1:7" s="81" customFormat="1" ht="12" customHeight="1">
      <c r="A48" s="85" t="s">
        <v>88</v>
      </c>
      <c r="B48" s="86" t="s">
        <v>169</v>
      </c>
      <c r="C48" s="87"/>
      <c r="D48" s="87"/>
      <c r="E48" s="87"/>
      <c r="F48" s="87"/>
      <c r="G48" s="87"/>
    </row>
    <row r="49" spans="1:7" s="81" customFormat="1" ht="12" customHeight="1">
      <c r="A49" s="85" t="s">
        <v>90</v>
      </c>
      <c r="B49" s="86" t="s">
        <v>170</v>
      </c>
      <c r="C49" s="87"/>
      <c r="D49" s="87"/>
      <c r="E49" s="87"/>
      <c r="F49" s="87"/>
      <c r="G49" s="87"/>
    </row>
    <row r="50" spans="1:7" s="81" customFormat="1" ht="12" customHeight="1" thickBot="1">
      <c r="A50" s="88" t="s">
        <v>92</v>
      </c>
      <c r="B50" s="89" t="s">
        <v>171</v>
      </c>
      <c r="C50" s="91"/>
      <c r="D50" s="91"/>
      <c r="E50" s="91"/>
      <c r="F50" s="91"/>
      <c r="G50" s="91"/>
    </row>
    <row r="51" spans="1:7" s="81" customFormat="1" ht="12" customHeight="1" thickBot="1">
      <c r="A51" s="79" t="s">
        <v>42</v>
      </c>
      <c r="B51" s="90" t="s">
        <v>172</v>
      </c>
      <c r="C51" s="59">
        <f>SUM(C52:C54)</f>
        <v>0</v>
      </c>
      <c r="D51" s="59">
        <f>SUM(D52:D54)</f>
        <v>0</v>
      </c>
      <c r="E51" s="59">
        <f>SUM(E52:E54)</f>
        <v>0</v>
      </c>
      <c r="F51" s="59">
        <f>SUM(F52:F54)</f>
        <v>0</v>
      </c>
      <c r="G51" s="59">
        <f>SUM(G52:G54)</f>
        <v>0</v>
      </c>
    </row>
    <row r="52" spans="1:7" s="81" customFormat="1" ht="12" customHeight="1">
      <c r="A52" s="82" t="s">
        <v>95</v>
      </c>
      <c r="B52" s="83" t="s">
        <v>173</v>
      </c>
      <c r="C52" s="93"/>
      <c r="D52" s="93"/>
      <c r="E52" s="93"/>
      <c r="F52" s="93"/>
      <c r="G52" s="93"/>
    </row>
    <row r="53" spans="1:7" s="81" customFormat="1" ht="12" customHeight="1">
      <c r="A53" s="85" t="s">
        <v>97</v>
      </c>
      <c r="B53" s="86" t="s">
        <v>174</v>
      </c>
      <c r="C53" s="93"/>
      <c r="D53" s="93"/>
      <c r="E53" s="93"/>
      <c r="F53" s="93"/>
      <c r="G53" s="93"/>
    </row>
    <row r="54" spans="1:7" s="81" customFormat="1" ht="12" customHeight="1">
      <c r="A54" s="85" t="s">
        <v>99</v>
      </c>
      <c r="B54" s="86" t="s">
        <v>175</v>
      </c>
      <c r="C54" s="93"/>
      <c r="D54" s="93"/>
      <c r="E54" s="93"/>
      <c r="F54" s="93"/>
      <c r="G54" s="93"/>
    </row>
    <row r="55" spans="1:7" s="81" customFormat="1" ht="12" customHeight="1" thickBot="1">
      <c r="A55" s="88" t="s">
        <v>101</v>
      </c>
      <c r="B55" s="89" t="s">
        <v>176</v>
      </c>
      <c r="C55" s="93"/>
      <c r="D55" s="93"/>
      <c r="E55" s="93"/>
      <c r="F55" s="93"/>
      <c r="G55" s="93"/>
    </row>
    <row r="56" spans="1:7" s="81" customFormat="1" ht="12" customHeight="1" thickBot="1">
      <c r="A56" s="79" t="s">
        <v>44</v>
      </c>
      <c r="B56" s="80" t="s">
        <v>177</v>
      </c>
      <c r="C56" s="66">
        <f>+C7+C8+C15+C22+C29+C40+C46+C51</f>
        <v>0</v>
      </c>
      <c r="D56" s="66" t="e">
        <f>+D7+D8+D15+D22+D29+D40+D46+D51</f>
        <v>#REF!</v>
      </c>
      <c r="E56" s="66" t="e">
        <f>+E7+E8+E15+E22+E29+E40+E46+E51</f>
        <v>#REF!</v>
      </c>
      <c r="F56" s="66" t="e">
        <f>+F7+F8+F15+F22+F29+F40+F46+F51</f>
        <v>#REF!</v>
      </c>
      <c r="G56" s="66" t="e">
        <f>+G7+G8+G15+G22+G29+G40+G46+G51</f>
        <v>#REF!</v>
      </c>
    </row>
    <row r="57" spans="1:7" s="81" customFormat="1" ht="12" customHeight="1" thickBot="1">
      <c r="A57" s="96" t="s">
        <v>178</v>
      </c>
      <c r="B57" s="90" t="s">
        <v>179</v>
      </c>
      <c r="C57" s="59">
        <f>SUM(C58:C60)</f>
        <v>0</v>
      </c>
      <c r="D57" s="59">
        <f>SUM(D58:D60)</f>
        <v>0</v>
      </c>
      <c r="E57" s="59">
        <f>SUM(E58:E60)</f>
        <v>0</v>
      </c>
      <c r="F57" s="59">
        <f>SUM(F58:F60)</f>
        <v>0</v>
      </c>
      <c r="G57" s="59">
        <f>SUM(G58:G60)</f>
        <v>0</v>
      </c>
    </row>
    <row r="58" spans="1:7" s="81" customFormat="1" ht="12" customHeight="1">
      <c r="A58" s="82" t="s">
        <v>180</v>
      </c>
      <c r="B58" s="83" t="s">
        <v>181</v>
      </c>
      <c r="C58" s="93"/>
      <c r="D58" s="93"/>
      <c r="E58" s="93"/>
      <c r="F58" s="93"/>
      <c r="G58" s="93"/>
    </row>
    <row r="59" spans="1:7" s="81" customFormat="1" ht="12" customHeight="1">
      <c r="A59" s="85" t="s">
        <v>182</v>
      </c>
      <c r="B59" s="86" t="s">
        <v>183</v>
      </c>
      <c r="C59" s="93"/>
      <c r="D59" s="93"/>
      <c r="E59" s="93"/>
      <c r="F59" s="93"/>
      <c r="G59" s="93"/>
    </row>
    <row r="60" spans="1:7" s="81" customFormat="1" ht="12" customHeight="1" thickBot="1">
      <c r="A60" s="88" t="s">
        <v>184</v>
      </c>
      <c r="B60" s="97" t="s">
        <v>185</v>
      </c>
      <c r="C60" s="93"/>
      <c r="D60" s="93"/>
      <c r="E60" s="93"/>
      <c r="F60" s="93"/>
      <c r="G60" s="93"/>
    </row>
    <row r="61" spans="1:7" s="81" customFormat="1" ht="12" customHeight="1" thickBot="1">
      <c r="A61" s="96" t="s">
        <v>186</v>
      </c>
      <c r="B61" s="90" t="s">
        <v>187</v>
      </c>
      <c r="C61" s="59">
        <f>SUM(C62:C65)</f>
        <v>0</v>
      </c>
      <c r="D61" s="59">
        <f>SUM(D62:D65)</f>
        <v>0</v>
      </c>
      <c r="E61" s="59">
        <f>SUM(E62:E65)</f>
        <v>0</v>
      </c>
      <c r="F61" s="59">
        <f>SUM(F62:F65)</f>
        <v>0</v>
      </c>
      <c r="G61" s="59">
        <f>SUM(G62:G65)</f>
        <v>0</v>
      </c>
    </row>
    <row r="62" spans="1:7" s="81" customFormat="1" ht="12" customHeight="1">
      <c r="A62" s="82" t="s">
        <v>188</v>
      </c>
      <c r="B62" s="83" t="s">
        <v>189</v>
      </c>
      <c r="C62" s="93"/>
      <c r="D62" s="93"/>
      <c r="E62" s="93"/>
      <c r="F62" s="93"/>
      <c r="G62" s="93"/>
    </row>
    <row r="63" spans="1:7" s="81" customFormat="1" ht="12" customHeight="1">
      <c r="A63" s="85" t="s">
        <v>190</v>
      </c>
      <c r="B63" s="86" t="s">
        <v>191</v>
      </c>
      <c r="C63" s="93"/>
      <c r="D63" s="93"/>
      <c r="E63" s="93"/>
      <c r="F63" s="93"/>
      <c r="G63" s="93"/>
    </row>
    <row r="64" spans="1:7" s="81" customFormat="1" ht="12" customHeight="1">
      <c r="A64" s="85" t="s">
        <v>192</v>
      </c>
      <c r="B64" s="86" t="s">
        <v>193</v>
      </c>
      <c r="C64" s="93"/>
      <c r="D64" s="93"/>
      <c r="E64" s="93"/>
      <c r="F64" s="93"/>
      <c r="G64" s="93"/>
    </row>
    <row r="65" spans="1:7" s="81" customFormat="1" ht="12" customHeight="1" thickBot="1">
      <c r="A65" s="88" t="s">
        <v>194</v>
      </c>
      <c r="B65" s="89" t="s">
        <v>195</v>
      </c>
      <c r="C65" s="93"/>
      <c r="D65" s="93"/>
      <c r="E65" s="93"/>
      <c r="F65" s="93"/>
      <c r="G65" s="93"/>
    </row>
    <row r="66" spans="1:7" s="81" customFormat="1" ht="12" customHeight="1" thickBot="1">
      <c r="A66" s="96" t="s">
        <v>196</v>
      </c>
      <c r="B66" s="90" t="s">
        <v>197</v>
      </c>
      <c r="C66" s="59">
        <f>SUM(C67:C68)</f>
        <v>0</v>
      </c>
      <c r="D66" s="59">
        <f>SUM(D67:D68)</f>
        <v>0</v>
      </c>
      <c r="E66" s="59">
        <f>SUM(E67:E68)</f>
        <v>0</v>
      </c>
      <c r="F66" s="59">
        <f>SUM(F67:F68)</f>
        <v>0</v>
      </c>
      <c r="G66" s="59">
        <f>SUM(G67:G68)</f>
        <v>0</v>
      </c>
    </row>
    <row r="67" spans="1:7" s="81" customFormat="1" ht="12" customHeight="1">
      <c r="A67" s="82" t="s">
        <v>198</v>
      </c>
      <c r="B67" s="83" t="s">
        <v>199</v>
      </c>
      <c r="C67" s="93"/>
      <c r="D67" s="93"/>
      <c r="E67" s="93"/>
      <c r="F67" s="93"/>
      <c r="G67" s="93"/>
    </row>
    <row r="68" spans="1:7" s="81" customFormat="1" ht="12" customHeight="1" thickBot="1">
      <c r="A68" s="88" t="s">
        <v>200</v>
      </c>
      <c r="B68" s="89" t="s">
        <v>201</v>
      </c>
      <c r="C68" s="93"/>
      <c r="D68" s="93"/>
      <c r="E68" s="93"/>
      <c r="F68" s="93"/>
      <c r="G68" s="93"/>
    </row>
    <row r="69" spans="1:7" s="81" customFormat="1" ht="12" customHeight="1" thickBot="1">
      <c r="A69" s="96" t="s">
        <v>202</v>
      </c>
      <c r="B69" s="90" t="s">
        <v>203</v>
      </c>
      <c r="C69" s="59">
        <f>SUM(C70:C72)</f>
        <v>0</v>
      </c>
      <c r="D69" s="59">
        <f>SUM(D70:D72)</f>
        <v>0</v>
      </c>
      <c r="E69" s="59">
        <f>SUM(E70:E72)</f>
        <v>0</v>
      </c>
      <c r="F69" s="59">
        <f>SUM(F70:F72)</f>
        <v>0</v>
      </c>
      <c r="G69" s="59">
        <f>SUM(G70:G72)</f>
        <v>0</v>
      </c>
    </row>
    <row r="70" spans="1:7" s="81" customFormat="1" ht="12" customHeight="1">
      <c r="A70" s="82" t="s">
        <v>204</v>
      </c>
      <c r="B70" s="83" t="s">
        <v>205</v>
      </c>
      <c r="C70" s="93"/>
      <c r="D70" s="93"/>
      <c r="E70" s="93"/>
      <c r="F70" s="93"/>
      <c r="G70" s="93"/>
    </row>
    <row r="71" spans="1:7" s="81" customFormat="1" ht="12" customHeight="1">
      <c r="A71" s="85" t="s">
        <v>206</v>
      </c>
      <c r="B71" s="86" t="s">
        <v>207</v>
      </c>
      <c r="C71" s="93"/>
      <c r="D71" s="93"/>
      <c r="E71" s="93"/>
      <c r="F71" s="93"/>
      <c r="G71" s="93"/>
    </row>
    <row r="72" spans="1:7" s="81" customFormat="1" ht="12" customHeight="1" thickBot="1">
      <c r="A72" s="88" t="s">
        <v>208</v>
      </c>
      <c r="B72" s="89" t="s">
        <v>209</v>
      </c>
      <c r="C72" s="93"/>
      <c r="D72" s="93"/>
      <c r="E72" s="93"/>
      <c r="F72" s="93"/>
      <c r="G72" s="93"/>
    </row>
    <row r="73" spans="1:7" s="81" customFormat="1" ht="12" customHeight="1" thickBot="1">
      <c r="A73" s="96" t="s">
        <v>210</v>
      </c>
      <c r="B73" s="90" t="s">
        <v>211</v>
      </c>
      <c r="C73" s="59">
        <f>SUM(C74:C77)</f>
        <v>0</v>
      </c>
      <c r="D73" s="59">
        <f>SUM(D74:D77)</f>
        <v>0</v>
      </c>
      <c r="E73" s="59">
        <f>SUM(E74:E77)</f>
        <v>0</v>
      </c>
      <c r="F73" s="59">
        <f>SUM(F74:F77)</f>
        <v>0</v>
      </c>
      <c r="G73" s="59">
        <f>SUM(G74:G77)</f>
        <v>0</v>
      </c>
    </row>
    <row r="74" spans="1:7" s="81" customFormat="1" ht="12" customHeight="1">
      <c r="A74" s="98" t="s">
        <v>212</v>
      </c>
      <c r="B74" s="83" t="s">
        <v>213</v>
      </c>
      <c r="C74" s="93"/>
      <c r="D74" s="93"/>
      <c r="E74" s="93"/>
      <c r="F74" s="93"/>
      <c r="G74" s="93"/>
    </row>
    <row r="75" spans="1:7" s="81" customFormat="1" ht="12" customHeight="1">
      <c r="A75" s="99" t="s">
        <v>214</v>
      </c>
      <c r="B75" s="86" t="s">
        <v>215</v>
      </c>
      <c r="C75" s="93"/>
      <c r="D75" s="93"/>
      <c r="E75" s="93"/>
      <c r="F75" s="93"/>
      <c r="G75" s="93"/>
    </row>
    <row r="76" spans="1:7" s="81" customFormat="1" ht="12" customHeight="1">
      <c r="A76" s="99" t="s">
        <v>216</v>
      </c>
      <c r="B76" s="86" t="s">
        <v>217</v>
      </c>
      <c r="C76" s="93"/>
      <c r="D76" s="93"/>
      <c r="E76" s="93"/>
      <c r="F76" s="93"/>
      <c r="G76" s="93"/>
    </row>
    <row r="77" spans="1:7" s="81" customFormat="1" ht="12" customHeight="1" thickBot="1">
      <c r="A77" s="100" t="s">
        <v>218</v>
      </c>
      <c r="B77" s="89" t="s">
        <v>219</v>
      </c>
      <c r="C77" s="93"/>
      <c r="D77" s="93"/>
      <c r="E77" s="93"/>
      <c r="F77" s="93"/>
      <c r="G77" s="93"/>
    </row>
    <row r="78" spans="1:7" s="81" customFormat="1" ht="13.5" customHeight="1" thickBot="1">
      <c r="A78" s="96" t="s">
        <v>220</v>
      </c>
      <c r="B78" s="90" t="s">
        <v>221</v>
      </c>
      <c r="C78" s="101"/>
      <c r="D78" s="101"/>
      <c r="E78" s="101"/>
      <c r="F78" s="101"/>
      <c r="G78" s="101"/>
    </row>
    <row r="79" spans="1:7" s="81" customFormat="1" ht="15.75" customHeight="1" thickBot="1">
      <c r="A79" s="96" t="s">
        <v>222</v>
      </c>
      <c r="B79" s="102" t="s">
        <v>223</v>
      </c>
      <c r="C79" s="66">
        <f>+C57+C61+C66+C69+C73+C78</f>
        <v>0</v>
      </c>
      <c r="D79" s="66">
        <f>+D57+D61+D66+D69+D73+D78</f>
        <v>0</v>
      </c>
      <c r="E79" s="66">
        <f>+E57+E61+E66+E69+E73+E78</f>
        <v>0</v>
      </c>
      <c r="F79" s="66">
        <f>+F57+F61+F66+F69+F73+F78</f>
        <v>0</v>
      </c>
      <c r="G79" s="66">
        <f>+G57+G61+G66+G69+G73+G78</f>
        <v>0</v>
      </c>
    </row>
    <row r="80" spans="1:7" s="81" customFormat="1" ht="16.5" customHeight="1" thickBot="1">
      <c r="A80" s="103" t="s">
        <v>224</v>
      </c>
      <c r="B80" s="104" t="s">
        <v>225</v>
      </c>
      <c r="C80" s="66">
        <f>+C56+C79</f>
        <v>0</v>
      </c>
      <c r="D80" s="66" t="e">
        <f>+D56+D79</f>
        <v>#REF!</v>
      </c>
      <c r="E80" s="66" t="e">
        <f>+E56+E79</f>
        <v>#REF!</v>
      </c>
      <c r="F80" s="66" t="e">
        <f>+F56+F79</f>
        <v>#REF!</v>
      </c>
      <c r="G80" s="66" t="e">
        <f>+G56+G79</f>
        <v>#REF!</v>
      </c>
    </row>
    <row r="81" spans="1:7" s="81" customFormat="1" ht="83.25" customHeight="1">
      <c r="A81" s="132"/>
      <c r="B81" s="133"/>
      <c r="C81" s="134"/>
      <c r="D81" s="134"/>
      <c r="E81" s="134"/>
      <c r="F81" s="134"/>
      <c r="G81" s="134"/>
    </row>
    <row r="82" spans="1:7" ht="16.5" customHeight="1">
      <c r="A82" s="485" t="s">
        <v>226</v>
      </c>
      <c r="B82" s="485"/>
      <c r="C82" s="485"/>
      <c r="D82" s="224"/>
      <c r="E82" s="224"/>
      <c r="F82" s="224"/>
      <c r="G82" s="224"/>
    </row>
    <row r="83" spans="1:7" s="108" customFormat="1" ht="16.5" customHeight="1" thickBot="1">
      <c r="A83" s="486" t="s">
        <v>227</v>
      </c>
      <c r="B83" s="486"/>
      <c r="C83" s="107" t="s">
        <v>110</v>
      </c>
      <c r="D83" s="107" t="s">
        <v>110</v>
      </c>
      <c r="E83" s="107" t="s">
        <v>110</v>
      </c>
      <c r="F83" s="107" t="s">
        <v>110</v>
      </c>
      <c r="G83" s="107" t="s">
        <v>110</v>
      </c>
    </row>
    <row r="84" spans="1:7" ht="37.5" customHeight="1" thickBot="1">
      <c r="A84" s="72" t="s">
        <v>111</v>
      </c>
      <c r="B84" s="73" t="s">
        <v>228</v>
      </c>
      <c r="C84" s="74" t="s">
        <v>368</v>
      </c>
      <c r="D84" s="74" t="s">
        <v>351</v>
      </c>
      <c r="E84" s="74" t="s">
        <v>352</v>
      </c>
      <c r="F84" s="74" t="s">
        <v>353</v>
      </c>
      <c r="G84" s="74" t="s">
        <v>352</v>
      </c>
    </row>
    <row r="85" spans="1:7" s="78" customFormat="1" ht="12" customHeight="1" thickBot="1">
      <c r="A85" s="58">
        <v>1</v>
      </c>
      <c r="B85" s="109">
        <v>2</v>
      </c>
      <c r="C85" s="110">
        <v>3</v>
      </c>
      <c r="D85" s="110">
        <v>3</v>
      </c>
      <c r="E85" s="110">
        <v>3</v>
      </c>
      <c r="F85" s="110">
        <v>3</v>
      </c>
      <c r="G85" s="110">
        <v>3</v>
      </c>
    </row>
    <row r="86" spans="1:7" ht="12" customHeight="1" thickBot="1">
      <c r="A86" s="111" t="s">
        <v>5</v>
      </c>
      <c r="B86" s="112" t="s">
        <v>229</v>
      </c>
      <c r="C86" s="113">
        <f>SUM(C87:C91)</f>
        <v>0</v>
      </c>
      <c r="D86" s="113">
        <f>SUM(D87:D91)</f>
        <v>0</v>
      </c>
      <c r="E86" s="113">
        <f>SUM(E87:E91)</f>
        <v>0</v>
      </c>
      <c r="F86" s="113">
        <f>SUM(F87:F91)</f>
        <v>0</v>
      </c>
      <c r="G86" s="113">
        <f>SUM(G87:G91)</f>
        <v>0</v>
      </c>
    </row>
    <row r="87" spans="1:7" ht="12" customHeight="1">
      <c r="A87" s="114" t="s">
        <v>6</v>
      </c>
      <c r="B87" s="115" t="s">
        <v>56</v>
      </c>
      <c r="C87" s="116"/>
      <c r="D87" s="116"/>
      <c r="E87" s="116"/>
      <c r="F87" s="116"/>
      <c r="G87" s="116"/>
    </row>
    <row r="88" spans="1:7" ht="12" customHeight="1">
      <c r="A88" s="85" t="s">
        <v>7</v>
      </c>
      <c r="B88" s="20" t="s">
        <v>57</v>
      </c>
      <c r="C88" s="87"/>
      <c r="D88" s="87"/>
      <c r="E88" s="87"/>
      <c r="F88" s="87"/>
      <c r="G88" s="87"/>
    </row>
    <row r="89" spans="1:7" ht="12" customHeight="1">
      <c r="A89" s="85" t="s">
        <v>8</v>
      </c>
      <c r="B89" s="20" t="s">
        <v>58</v>
      </c>
      <c r="C89" s="91"/>
      <c r="D89" s="91"/>
      <c r="E89" s="91"/>
      <c r="F89" s="91"/>
      <c r="G89" s="91"/>
    </row>
    <row r="90" spans="1:7" ht="12" customHeight="1">
      <c r="A90" s="85" t="s">
        <v>9</v>
      </c>
      <c r="B90" s="117" t="s">
        <v>59</v>
      </c>
      <c r="C90" s="91"/>
      <c r="D90" s="91"/>
      <c r="E90" s="91"/>
      <c r="F90" s="91"/>
      <c r="G90" s="91"/>
    </row>
    <row r="91" spans="1:7" ht="12" customHeight="1" thickBot="1">
      <c r="A91" s="85" t="s">
        <v>230</v>
      </c>
      <c r="B91" s="118" t="s">
        <v>60</v>
      </c>
      <c r="C91" s="91"/>
      <c r="D91" s="91"/>
      <c r="E91" s="91"/>
      <c r="F91" s="91"/>
      <c r="G91" s="91"/>
    </row>
    <row r="92" spans="1:7" ht="12" customHeight="1" thickBot="1">
      <c r="A92" s="79" t="s">
        <v>11</v>
      </c>
      <c r="B92" s="120" t="s">
        <v>231</v>
      </c>
      <c r="C92" s="59">
        <f>+C93+C95+C97</f>
        <v>0</v>
      </c>
      <c r="D92" s="59">
        <f>+D93+D95+D97</f>
        <v>0</v>
      </c>
      <c r="E92" s="59">
        <f>+E93+E95+E97</f>
        <v>0</v>
      </c>
      <c r="F92" s="59">
        <f>+F93+F95+F97</f>
        <v>0</v>
      </c>
      <c r="G92" s="59">
        <f>+G93+G95+G97</f>
        <v>0</v>
      </c>
    </row>
    <row r="93" spans="1:7" ht="12" customHeight="1">
      <c r="A93" s="82" t="s">
        <v>13</v>
      </c>
      <c r="B93" s="20" t="s">
        <v>62</v>
      </c>
      <c r="C93" s="84"/>
      <c r="D93" s="84"/>
      <c r="E93" s="84"/>
      <c r="F93" s="84"/>
      <c r="G93" s="84"/>
    </row>
    <row r="94" spans="1:7" ht="12" customHeight="1">
      <c r="A94" s="82" t="s">
        <v>15</v>
      </c>
      <c r="B94" s="121" t="s">
        <v>232</v>
      </c>
      <c r="C94" s="84"/>
      <c r="D94" s="84"/>
      <c r="E94" s="84"/>
      <c r="F94" s="84"/>
      <c r="G94" s="84"/>
    </row>
    <row r="95" spans="1:7" ht="12" customHeight="1">
      <c r="A95" s="82" t="s">
        <v>17</v>
      </c>
      <c r="B95" s="121" t="s">
        <v>63</v>
      </c>
      <c r="C95" s="87"/>
      <c r="D95" s="87"/>
      <c r="E95" s="87"/>
      <c r="F95" s="87"/>
      <c r="G95" s="87"/>
    </row>
    <row r="96" spans="1:7" ht="12" customHeight="1">
      <c r="A96" s="82" t="s">
        <v>19</v>
      </c>
      <c r="B96" s="121" t="s">
        <v>233</v>
      </c>
      <c r="C96" s="62"/>
      <c r="D96" s="62"/>
      <c r="E96" s="62"/>
      <c r="F96" s="62"/>
      <c r="G96" s="62"/>
    </row>
    <row r="97" spans="1:7" ht="12" customHeight="1" thickBot="1">
      <c r="A97" s="82" t="s">
        <v>117</v>
      </c>
      <c r="B97" s="122" t="s">
        <v>234</v>
      </c>
      <c r="C97" s="62"/>
      <c r="D97" s="62"/>
      <c r="E97" s="62"/>
      <c r="F97" s="62"/>
      <c r="G97" s="62"/>
    </row>
    <row r="98" spans="1:7" ht="12" customHeight="1" thickBot="1">
      <c r="A98" s="79" t="s">
        <v>21</v>
      </c>
      <c r="B98" s="25" t="s">
        <v>235</v>
      </c>
      <c r="C98" s="59">
        <f>+C99+C100</f>
        <v>0</v>
      </c>
      <c r="D98" s="59">
        <f>+D99+D100</f>
        <v>0</v>
      </c>
      <c r="E98" s="59">
        <f>+E99+E100</f>
        <v>0</v>
      </c>
      <c r="F98" s="59">
        <f>+F99+F100</f>
        <v>0</v>
      </c>
      <c r="G98" s="59">
        <f>+G99+G100</f>
        <v>0</v>
      </c>
    </row>
    <row r="99" spans="1:7" ht="12" customHeight="1">
      <c r="A99" s="82" t="s">
        <v>122</v>
      </c>
      <c r="B99" s="23" t="s">
        <v>236</v>
      </c>
      <c r="C99" s="84"/>
      <c r="D99" s="84"/>
      <c r="E99" s="84"/>
      <c r="F99" s="84"/>
      <c r="G99" s="84"/>
    </row>
    <row r="100" spans="1:7" ht="12" customHeight="1" thickBot="1">
      <c r="A100" s="88" t="s">
        <v>124</v>
      </c>
      <c r="B100" s="121" t="s">
        <v>237</v>
      </c>
      <c r="C100" s="91"/>
      <c r="D100" s="91"/>
      <c r="E100" s="91"/>
      <c r="F100" s="91"/>
      <c r="G100" s="91"/>
    </row>
    <row r="101" spans="1:7" ht="12" customHeight="1" thickBot="1">
      <c r="A101" s="79" t="s">
        <v>23</v>
      </c>
      <c r="B101" s="25" t="s">
        <v>104</v>
      </c>
      <c r="C101" s="59">
        <f>+C86+C92+C98</f>
        <v>0</v>
      </c>
      <c r="D101" s="59">
        <f>+D86+D92+D98</f>
        <v>0</v>
      </c>
      <c r="E101" s="59">
        <f>+E86+E92+E98</f>
        <v>0</v>
      </c>
      <c r="F101" s="59">
        <f>+F86+F92+F98</f>
        <v>0</v>
      </c>
      <c r="G101" s="59">
        <f>+G86+G92+G98</f>
        <v>0</v>
      </c>
    </row>
    <row r="102" spans="1:7" ht="12" customHeight="1" thickBot="1">
      <c r="A102" s="79" t="s">
        <v>30</v>
      </c>
      <c r="B102" s="25" t="s">
        <v>72</v>
      </c>
      <c r="C102" s="59">
        <f>+C103+C104+C105</f>
        <v>0</v>
      </c>
      <c r="D102" s="59">
        <f>+D103+D104+D105</f>
        <v>0</v>
      </c>
      <c r="E102" s="59">
        <f>+E103+E104+E105</f>
        <v>0</v>
      </c>
      <c r="F102" s="59">
        <f>+F103+F104+F105</f>
        <v>0</v>
      </c>
      <c r="G102" s="59">
        <f>+G103+G104+G105</f>
        <v>0</v>
      </c>
    </row>
    <row r="103" spans="1:7" ht="12" customHeight="1">
      <c r="A103" s="82" t="s">
        <v>32</v>
      </c>
      <c r="B103" s="23" t="s">
        <v>73</v>
      </c>
      <c r="C103" s="62"/>
      <c r="D103" s="62"/>
      <c r="E103" s="62"/>
      <c r="F103" s="62"/>
      <c r="G103" s="62"/>
    </row>
    <row r="104" spans="1:7" ht="12" customHeight="1">
      <c r="A104" s="82" t="s">
        <v>34</v>
      </c>
      <c r="B104" s="23" t="s">
        <v>74</v>
      </c>
      <c r="C104" s="62"/>
      <c r="D104" s="62"/>
      <c r="E104" s="62"/>
      <c r="F104" s="62"/>
      <c r="G104" s="62"/>
    </row>
    <row r="105" spans="1:7" ht="12" customHeight="1" thickBot="1">
      <c r="A105" s="119" t="s">
        <v>36</v>
      </c>
      <c r="B105" s="65" t="s">
        <v>75</v>
      </c>
      <c r="C105" s="62"/>
      <c r="D105" s="62"/>
      <c r="E105" s="62"/>
      <c r="F105" s="62"/>
      <c r="G105" s="62"/>
    </row>
    <row r="106" spans="1:7" ht="12" customHeight="1" thickBot="1">
      <c r="A106" s="79" t="s">
        <v>38</v>
      </c>
      <c r="B106" s="25" t="s">
        <v>76</v>
      </c>
      <c r="C106" s="59">
        <f>+C107+C108+C109+C110</f>
        <v>0</v>
      </c>
      <c r="D106" s="59">
        <f>+D107+D108+D109+D110</f>
        <v>0</v>
      </c>
      <c r="E106" s="59">
        <f>+E107+E108+E109+E110</f>
        <v>0</v>
      </c>
      <c r="F106" s="59">
        <f>+F107+F108+F109+F110</f>
        <v>0</v>
      </c>
      <c r="G106" s="59">
        <f>+G107+G108+G109+G110</f>
        <v>0</v>
      </c>
    </row>
    <row r="107" spans="1:7" ht="12" customHeight="1">
      <c r="A107" s="82" t="s">
        <v>77</v>
      </c>
      <c r="B107" s="23" t="s">
        <v>78</v>
      </c>
      <c r="C107" s="62"/>
      <c r="D107" s="62"/>
      <c r="E107" s="62"/>
      <c r="F107" s="62"/>
      <c r="G107" s="62"/>
    </row>
    <row r="108" spans="1:7" ht="12" customHeight="1">
      <c r="A108" s="82" t="s">
        <v>79</v>
      </c>
      <c r="B108" s="23" t="s">
        <v>80</v>
      </c>
      <c r="C108" s="62"/>
      <c r="D108" s="62"/>
      <c r="E108" s="62"/>
      <c r="F108" s="62"/>
      <c r="G108" s="62"/>
    </row>
    <row r="109" spans="1:7" ht="12" customHeight="1">
      <c r="A109" s="82" t="s">
        <v>81</v>
      </c>
      <c r="B109" s="23" t="s">
        <v>82</v>
      </c>
      <c r="C109" s="62"/>
      <c r="D109" s="62"/>
      <c r="E109" s="62"/>
      <c r="F109" s="62"/>
      <c r="G109" s="62"/>
    </row>
    <row r="110" spans="1:7" ht="12" customHeight="1" thickBot="1">
      <c r="A110" s="119" t="s">
        <v>83</v>
      </c>
      <c r="B110" s="65" t="s">
        <v>84</v>
      </c>
      <c r="C110" s="62"/>
      <c r="D110" s="62"/>
      <c r="E110" s="62"/>
      <c r="F110" s="62"/>
      <c r="G110" s="62"/>
    </row>
    <row r="111" spans="1:7" ht="12" customHeight="1" thickBot="1">
      <c r="A111" s="79" t="s">
        <v>40</v>
      </c>
      <c r="B111" s="25" t="s">
        <v>85</v>
      </c>
      <c r="C111" s="66">
        <f>+C112+C113+C115+C116</f>
        <v>0</v>
      </c>
      <c r="D111" s="66">
        <f>+D112+D113+D115+D116</f>
        <v>0</v>
      </c>
      <c r="E111" s="66">
        <f>+E112+E113+E115+E116</f>
        <v>0</v>
      </c>
      <c r="F111" s="66">
        <f>+F112+F113+F115+F116</f>
        <v>0</v>
      </c>
      <c r="G111" s="66">
        <f>+G112+G113+G115+G116</f>
        <v>0</v>
      </c>
    </row>
    <row r="112" spans="1:7" ht="12" customHeight="1">
      <c r="A112" s="82" t="s">
        <v>86</v>
      </c>
      <c r="B112" s="23" t="s">
        <v>87</v>
      </c>
      <c r="C112" s="62"/>
      <c r="D112" s="62"/>
      <c r="E112" s="62"/>
      <c r="F112" s="62"/>
      <c r="G112" s="62"/>
    </row>
    <row r="113" spans="1:7" ht="12" customHeight="1">
      <c r="A113" s="82" t="s">
        <v>88</v>
      </c>
      <c r="B113" s="23" t="s">
        <v>89</v>
      </c>
      <c r="C113" s="62"/>
      <c r="D113" s="62"/>
      <c r="E113" s="62"/>
      <c r="F113" s="62"/>
      <c r="G113" s="62"/>
    </row>
    <row r="114" spans="1:7" ht="12" customHeight="1">
      <c r="A114" s="82" t="s">
        <v>90</v>
      </c>
      <c r="B114" s="23" t="s">
        <v>106</v>
      </c>
      <c r="C114" s="62"/>
      <c r="D114" s="62"/>
      <c r="E114" s="62"/>
      <c r="F114" s="62"/>
      <c r="G114" s="62"/>
    </row>
    <row r="115" spans="1:7" ht="12" customHeight="1">
      <c r="A115" s="82" t="s">
        <v>92</v>
      </c>
      <c r="B115" s="23" t="s">
        <v>91</v>
      </c>
      <c r="C115" s="62"/>
      <c r="D115" s="62"/>
      <c r="E115" s="62"/>
      <c r="F115" s="62"/>
      <c r="G115" s="62"/>
    </row>
    <row r="116" spans="1:7" ht="12" customHeight="1" thickBot="1">
      <c r="A116" s="119" t="s">
        <v>105</v>
      </c>
      <c r="B116" s="65" t="s">
        <v>93</v>
      </c>
      <c r="C116" s="62"/>
      <c r="D116" s="62"/>
      <c r="E116" s="62"/>
      <c r="F116" s="62"/>
      <c r="G116" s="62"/>
    </row>
    <row r="117" spans="1:7" ht="12" customHeight="1" thickBot="1">
      <c r="A117" s="79" t="s">
        <v>42</v>
      </c>
      <c r="B117" s="25" t="s">
        <v>94</v>
      </c>
      <c r="C117" s="123">
        <f>+C118+C119+C120+C121</f>
        <v>0</v>
      </c>
      <c r="D117" s="123">
        <f>+D118+D119+D120+D121</f>
        <v>0</v>
      </c>
      <c r="E117" s="123">
        <f>+E118+E119+E120+E121</f>
        <v>0</v>
      </c>
      <c r="F117" s="123">
        <f>+F118+F119+F120+F121</f>
        <v>0</v>
      </c>
      <c r="G117" s="123">
        <f>+G118+G119+G120+G121</f>
        <v>0</v>
      </c>
    </row>
    <row r="118" spans="1:7" ht="12" customHeight="1">
      <c r="A118" s="82" t="s">
        <v>95</v>
      </c>
      <c r="B118" s="23" t="s">
        <v>96</v>
      </c>
      <c r="C118" s="62"/>
      <c r="D118" s="62"/>
      <c r="E118" s="62"/>
      <c r="F118" s="62"/>
      <c r="G118" s="62"/>
    </row>
    <row r="119" spans="1:7" ht="12" customHeight="1">
      <c r="A119" s="82" t="s">
        <v>97</v>
      </c>
      <c r="B119" s="23" t="s">
        <v>98</v>
      </c>
      <c r="C119" s="62"/>
      <c r="D119" s="62"/>
      <c r="E119" s="62"/>
      <c r="F119" s="62"/>
      <c r="G119" s="62"/>
    </row>
    <row r="120" spans="1:7" ht="12" customHeight="1">
      <c r="A120" s="82" t="s">
        <v>99</v>
      </c>
      <c r="B120" s="23" t="s">
        <v>100</v>
      </c>
      <c r="C120" s="62"/>
      <c r="D120" s="62"/>
      <c r="E120" s="62"/>
      <c r="F120" s="62"/>
      <c r="G120" s="62"/>
    </row>
    <row r="121" spans="1:7" ht="12" customHeight="1" thickBot="1">
      <c r="A121" s="119" t="s">
        <v>101</v>
      </c>
      <c r="B121" s="65" t="s">
        <v>102</v>
      </c>
      <c r="C121" s="228"/>
      <c r="D121" s="62"/>
      <c r="E121" s="62"/>
      <c r="F121" s="62"/>
      <c r="G121" s="62"/>
    </row>
    <row r="122" spans="1:7" ht="12" customHeight="1" thickBot="1">
      <c r="A122" s="230" t="s">
        <v>44</v>
      </c>
      <c r="B122" s="25" t="s">
        <v>360</v>
      </c>
      <c r="C122" s="229"/>
      <c r="D122" s="227"/>
      <c r="E122" s="227"/>
      <c r="F122" s="227"/>
      <c r="G122" s="227"/>
    </row>
    <row r="123" spans="1:13" ht="15" customHeight="1" thickBot="1">
      <c r="A123" s="79" t="s">
        <v>52</v>
      </c>
      <c r="B123" s="25" t="s">
        <v>361</v>
      </c>
      <c r="C123" s="124">
        <f>+C102+C106+C111+C117</f>
        <v>0</v>
      </c>
      <c r="D123" s="124">
        <f>+D102+D106+D111+D117</f>
        <v>0</v>
      </c>
      <c r="E123" s="124">
        <f>+E102+E106+E111+E117</f>
        <v>0</v>
      </c>
      <c r="F123" s="124">
        <f>+F102+F106+F111+F117</f>
        <v>0</v>
      </c>
      <c r="G123" s="124">
        <f>+G102+G106+G111+G117</f>
        <v>0</v>
      </c>
      <c r="J123" s="125"/>
      <c r="K123" s="126"/>
      <c r="L123" s="126"/>
      <c r="M123" s="126"/>
    </row>
    <row r="124" spans="1:7" s="81" customFormat="1" ht="12.75" customHeight="1" thickBot="1">
      <c r="A124" s="127" t="s">
        <v>253</v>
      </c>
      <c r="B124" s="128" t="s">
        <v>362</v>
      </c>
      <c r="C124" s="124">
        <f>+C101+C123</f>
        <v>0</v>
      </c>
      <c r="D124" s="124">
        <f>+D101+D123</f>
        <v>0</v>
      </c>
      <c r="E124" s="124">
        <f>+E101+E123</f>
        <v>0</v>
      </c>
      <c r="F124" s="124">
        <f>+F101+F123</f>
        <v>0</v>
      </c>
      <c r="G124" s="124">
        <f>+G101+G123</f>
        <v>0</v>
      </c>
    </row>
    <row r="125" ht="7.5" customHeight="1"/>
    <row r="126" spans="1:7" ht="15.75">
      <c r="A126" s="487" t="s">
        <v>238</v>
      </c>
      <c r="B126" s="487"/>
      <c r="C126" s="487"/>
      <c r="D126" s="225"/>
      <c r="E126" s="225"/>
      <c r="F126" s="225"/>
      <c r="G126" s="225"/>
    </row>
    <row r="127" spans="1:7" ht="15" customHeight="1" thickBot="1">
      <c r="A127" s="484" t="s">
        <v>239</v>
      </c>
      <c r="B127" s="484"/>
      <c r="C127" s="71" t="s">
        <v>110</v>
      </c>
      <c r="D127" s="71" t="s">
        <v>110</v>
      </c>
      <c r="E127" s="71" t="s">
        <v>110</v>
      </c>
      <c r="F127" s="71" t="s">
        <v>110</v>
      </c>
      <c r="G127" s="71" t="s">
        <v>110</v>
      </c>
    </row>
    <row r="128" spans="1:8" ht="13.5" customHeight="1" thickBot="1">
      <c r="A128" s="79">
        <v>1</v>
      </c>
      <c r="B128" s="120" t="s">
        <v>240</v>
      </c>
      <c r="C128" s="59">
        <f>+C56-C101</f>
        <v>0</v>
      </c>
      <c r="D128" s="59" t="e">
        <f>+D56-D101</f>
        <v>#REF!</v>
      </c>
      <c r="E128" s="59" t="e">
        <f>+E56-E101</f>
        <v>#REF!</v>
      </c>
      <c r="F128" s="59" t="e">
        <f>+F56-F101</f>
        <v>#REF!</v>
      </c>
      <c r="G128" s="59" t="e">
        <f>+G56-G101</f>
        <v>#REF!</v>
      </c>
      <c r="H128" s="131"/>
    </row>
    <row r="129" spans="1:7" ht="27.75" customHeight="1" thickBot="1">
      <c r="A129" s="79" t="s">
        <v>11</v>
      </c>
      <c r="B129" s="120" t="s">
        <v>241</v>
      </c>
      <c r="C129" s="59">
        <f>+C79-C123</f>
        <v>0</v>
      </c>
      <c r="D129" s="59">
        <f>+D79-D123</f>
        <v>0</v>
      </c>
      <c r="E129" s="59">
        <f>+E79-E123</f>
        <v>0</v>
      </c>
      <c r="F129" s="59">
        <f>+F79-F123</f>
        <v>0</v>
      </c>
      <c r="G129" s="59">
        <f>+G79-G123</f>
        <v>0</v>
      </c>
    </row>
  </sheetData>
  <sheetProtection/>
  <mergeCells count="6">
    <mergeCell ref="A127:B127"/>
    <mergeCell ref="A3:C3"/>
    <mergeCell ref="A4:B4"/>
    <mergeCell ref="A82:C82"/>
    <mergeCell ref="A83:B83"/>
    <mergeCell ref="A126:C12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 xml:space="preserve">&amp;C&amp;"Times New Roman CE,Félkövér"&amp;12VÖLGYSÉGI ÖNKORMÁNYZATOK TÁRSULÁSA
2016. ÉVI KÖLTSÉGVETÉSÁLLAMI (ÁLLAMIGAZGATÁSI) FELADATOK MÉRLEGE&amp;R&amp;"Times New Roman CE,Félkövér dőlt" 1.4. melléklet </oddHeader>
  </headerFooter>
  <rowBreaks count="1" manualBreakCount="1">
    <brk id="8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65"/>
  <sheetViews>
    <sheetView view="pageBreakPreview" zoomScale="130" zoomScaleNormal="115" zoomScaleSheetLayoutView="130" zoomScalePageLayoutView="0" workbookViewId="0" topLeftCell="A1">
      <selection activeCell="C50" sqref="C50"/>
    </sheetView>
  </sheetViews>
  <sheetFormatPr defaultColWidth="9.140625" defaultRowHeight="15"/>
  <cols>
    <col min="1" max="1" width="5.8515625" style="57" customWidth="1"/>
    <col min="2" max="2" width="47.28125" style="137" customWidth="1"/>
    <col min="3" max="3" width="14.00390625" style="57" customWidth="1"/>
    <col min="4" max="7" width="14.00390625" style="57" hidden="1" customWidth="1"/>
    <col min="8" max="8" width="47.28125" style="57" customWidth="1"/>
    <col min="9" max="9" width="14.00390625" style="57" customWidth="1"/>
    <col min="10" max="13" width="14.00390625" style="57" hidden="1" customWidth="1"/>
    <col min="14" max="16384" width="9.140625" style="57" customWidth="1"/>
  </cols>
  <sheetData>
    <row r="1" spans="2:13" ht="39.75" customHeight="1">
      <c r="B1" s="135" t="s">
        <v>243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9:13" ht="14.25" thickBot="1">
      <c r="I2" s="138" t="s">
        <v>244</v>
      </c>
      <c r="J2" s="138" t="s">
        <v>244</v>
      </c>
      <c r="K2" s="138" t="s">
        <v>244</v>
      </c>
      <c r="L2" s="138" t="s">
        <v>244</v>
      </c>
      <c r="M2" s="138" t="s">
        <v>244</v>
      </c>
    </row>
    <row r="3" spans="1:13" ht="18" customHeight="1" thickBot="1">
      <c r="A3" s="488" t="s">
        <v>111</v>
      </c>
      <c r="B3" s="139" t="s">
        <v>4</v>
      </c>
      <c r="C3" s="140"/>
      <c r="D3" s="140"/>
      <c r="E3" s="140"/>
      <c r="F3" s="140"/>
      <c r="G3" s="140"/>
      <c r="H3" s="139" t="s">
        <v>54</v>
      </c>
      <c r="I3" s="141"/>
      <c r="J3" s="141"/>
      <c r="K3" s="141"/>
      <c r="L3" s="141"/>
      <c r="M3" s="141"/>
    </row>
    <row r="4" spans="1:13" s="143" customFormat="1" ht="35.25" customHeight="1" thickBot="1">
      <c r="A4" s="489"/>
      <c r="B4" s="142" t="s">
        <v>245</v>
      </c>
      <c r="C4" s="74" t="s">
        <v>368</v>
      </c>
      <c r="D4" s="74" t="s">
        <v>351</v>
      </c>
      <c r="E4" s="74" t="s">
        <v>352</v>
      </c>
      <c r="F4" s="74" t="s">
        <v>353</v>
      </c>
      <c r="G4" s="74" t="s">
        <v>352</v>
      </c>
      <c r="H4" s="142" t="s">
        <v>245</v>
      </c>
      <c r="I4" s="74" t="s">
        <v>368</v>
      </c>
      <c r="J4" s="74" t="s">
        <v>351</v>
      </c>
      <c r="K4" s="74" t="s">
        <v>352</v>
      </c>
      <c r="L4" s="74" t="s">
        <v>353</v>
      </c>
      <c r="M4" s="74" t="s">
        <v>352</v>
      </c>
    </row>
    <row r="5" spans="1:13" s="148" customFormat="1" ht="12" customHeight="1" thickBot="1">
      <c r="A5" s="144">
        <v>1</v>
      </c>
      <c r="B5" s="145">
        <v>2</v>
      </c>
      <c r="C5" s="146" t="s">
        <v>21</v>
      </c>
      <c r="D5" s="146" t="s">
        <v>21</v>
      </c>
      <c r="E5" s="146" t="s">
        <v>21</v>
      </c>
      <c r="F5" s="146" t="s">
        <v>21</v>
      </c>
      <c r="G5" s="146" t="s">
        <v>21</v>
      </c>
      <c r="H5" s="145" t="s">
        <v>23</v>
      </c>
      <c r="I5" s="147" t="s">
        <v>30</v>
      </c>
      <c r="J5" s="147" t="s">
        <v>30</v>
      </c>
      <c r="K5" s="147" t="s">
        <v>30</v>
      </c>
      <c r="L5" s="147" t="s">
        <v>30</v>
      </c>
      <c r="M5" s="147" t="s">
        <v>30</v>
      </c>
    </row>
    <row r="6" spans="1:13" ht="12.75" customHeight="1">
      <c r="A6" s="149" t="s">
        <v>5</v>
      </c>
      <c r="B6" s="150" t="s">
        <v>246</v>
      </c>
      <c r="C6" s="151">
        <f>'1.1.sz.mell.'!C7</f>
        <v>0</v>
      </c>
      <c r="D6" s="151" t="e">
        <f>'1.1.sz.mell.'!D7</f>
        <v>#REF!</v>
      </c>
      <c r="E6" s="151" t="e">
        <f>'1.1.sz.mell.'!E7</f>
        <v>#REF!</v>
      </c>
      <c r="F6" s="151" t="e">
        <f>'1.1.sz.mell.'!F7</f>
        <v>#REF!</v>
      </c>
      <c r="G6" s="151" t="e">
        <f>'1.1.sz.mell.'!G7</f>
        <v>#REF!</v>
      </c>
      <c r="H6" s="150" t="s">
        <v>247</v>
      </c>
      <c r="I6" s="152">
        <f>'1.1.sz.mell.'!C87</f>
        <v>103468</v>
      </c>
      <c r="J6" s="152">
        <f>'1.1.sz.mell.'!D87</f>
        <v>0</v>
      </c>
      <c r="K6" s="152">
        <f>'1.1.sz.mell.'!E87</f>
        <v>0</v>
      </c>
      <c r="L6" s="152">
        <f>'1.1.sz.mell.'!F87</f>
        <v>0</v>
      </c>
      <c r="M6" s="152">
        <f>'1.1.sz.mell.'!G87</f>
        <v>0</v>
      </c>
    </row>
    <row r="7" spans="1:13" ht="12.75" customHeight="1">
      <c r="A7" s="153" t="s">
        <v>11</v>
      </c>
      <c r="B7" s="154" t="s">
        <v>248</v>
      </c>
      <c r="C7" s="155">
        <f>'1.1.sz.mell.'!C8</f>
        <v>106815</v>
      </c>
      <c r="D7" s="155">
        <f>'1.1.sz.mell.'!D8</f>
        <v>0</v>
      </c>
      <c r="E7" s="155">
        <f>'1.1.sz.mell.'!E8</f>
        <v>0</v>
      </c>
      <c r="F7" s="155">
        <f>'1.1.sz.mell.'!F8</f>
        <v>0</v>
      </c>
      <c r="G7" s="155">
        <f>'1.1.sz.mell.'!G8</f>
        <v>0</v>
      </c>
      <c r="H7" s="154" t="s">
        <v>57</v>
      </c>
      <c r="I7" s="152">
        <f>'1.1.sz.mell.'!C88</f>
        <v>30381</v>
      </c>
      <c r="J7" s="152">
        <f>'1.1.sz.mell.'!D88</f>
        <v>0</v>
      </c>
      <c r="K7" s="152">
        <f>'1.1.sz.mell.'!E88</f>
        <v>0</v>
      </c>
      <c r="L7" s="152">
        <f>'1.1.sz.mell.'!F88</f>
        <v>0</v>
      </c>
      <c r="M7" s="152">
        <f>'1.1.sz.mell.'!G88</f>
        <v>0</v>
      </c>
    </row>
    <row r="8" spans="1:13" ht="12.75" customHeight="1">
      <c r="A8" s="153" t="s">
        <v>21</v>
      </c>
      <c r="B8" s="154" t="s">
        <v>249</v>
      </c>
      <c r="C8" s="155"/>
      <c r="D8" s="155"/>
      <c r="E8" s="155"/>
      <c r="F8" s="155"/>
      <c r="G8" s="155"/>
      <c r="H8" s="154" t="s">
        <v>250</v>
      </c>
      <c r="I8" s="152">
        <f>'1.1.sz.mell.'!C89</f>
        <v>49827</v>
      </c>
      <c r="J8" s="152">
        <f>'1.1.sz.mell.'!D89</f>
        <v>0</v>
      </c>
      <c r="K8" s="152">
        <f>'1.1.sz.mell.'!E89</f>
        <v>0</v>
      </c>
      <c r="L8" s="152">
        <f>'1.1.sz.mell.'!F89</f>
        <v>0</v>
      </c>
      <c r="M8" s="152">
        <f>'1.1.sz.mell.'!G89</f>
        <v>0</v>
      </c>
    </row>
    <row r="9" spans="1:13" ht="12.75" customHeight="1">
      <c r="A9" s="153" t="s">
        <v>23</v>
      </c>
      <c r="B9" s="154" t="s">
        <v>22</v>
      </c>
      <c r="C9" s="155">
        <f>'1.1.sz.mell.'!C22</f>
        <v>0</v>
      </c>
      <c r="D9" s="155">
        <f>'1.1.sz.mell.'!D22</f>
        <v>0</v>
      </c>
      <c r="E9" s="155">
        <f>'1.1.sz.mell.'!E22</f>
        <v>0</v>
      </c>
      <c r="F9" s="155">
        <f>'1.1.sz.mell.'!F22</f>
        <v>0</v>
      </c>
      <c r="G9" s="155">
        <f>'1.1.sz.mell.'!G22</f>
        <v>0</v>
      </c>
      <c r="H9" s="154" t="s">
        <v>59</v>
      </c>
      <c r="I9" s="152">
        <f>'1.1.sz.mell.'!C90</f>
        <v>0</v>
      </c>
      <c r="J9" s="152">
        <f>'1.1.sz.mell.'!D90</f>
        <v>0</v>
      </c>
      <c r="K9" s="152">
        <f>'1.1.sz.mell.'!E90</f>
        <v>0</v>
      </c>
      <c r="L9" s="152">
        <f>'1.1.sz.mell.'!F90</f>
        <v>0</v>
      </c>
      <c r="M9" s="152">
        <f>'1.1.sz.mell.'!G90</f>
        <v>0</v>
      </c>
    </row>
    <row r="10" spans="1:13" ht="12.75" customHeight="1">
      <c r="A10" s="153" t="s">
        <v>30</v>
      </c>
      <c r="B10" s="156" t="s">
        <v>39</v>
      </c>
      <c r="C10" s="155">
        <f>'1.1.sz.mell.'!C46</f>
        <v>0</v>
      </c>
      <c r="D10" s="155">
        <f>'1.1.sz.mell.'!D46</f>
        <v>0</v>
      </c>
      <c r="E10" s="155">
        <f>'1.1.sz.mell.'!E46</f>
        <v>0</v>
      </c>
      <c r="F10" s="155">
        <f>'1.1.sz.mell.'!F46</f>
        <v>0</v>
      </c>
      <c r="G10" s="155">
        <f>'1.1.sz.mell.'!G46</f>
        <v>0</v>
      </c>
      <c r="H10" s="154" t="s">
        <v>60</v>
      </c>
      <c r="I10" s="152">
        <f>'1.1.sz.mell.'!C91</f>
        <v>17367</v>
      </c>
      <c r="J10" s="152">
        <f>'1.1.sz.mell.'!D91</f>
        <v>0</v>
      </c>
      <c r="K10" s="152">
        <f>'1.1.sz.mell.'!E91</f>
        <v>0</v>
      </c>
      <c r="L10" s="152">
        <f>'1.1.sz.mell.'!F91</f>
        <v>0</v>
      </c>
      <c r="M10" s="152">
        <f>'1.1.sz.mell.'!G91</f>
        <v>0</v>
      </c>
    </row>
    <row r="11" spans="1:13" ht="12.75" customHeight="1">
      <c r="A11" s="153" t="s">
        <v>38</v>
      </c>
      <c r="B11" s="154" t="s">
        <v>251</v>
      </c>
      <c r="C11" s="157"/>
      <c r="D11" s="157"/>
      <c r="E11" s="157"/>
      <c r="F11" s="157"/>
      <c r="G11" s="157"/>
      <c r="H11" s="154" t="s">
        <v>252</v>
      </c>
      <c r="I11" s="21"/>
      <c r="J11" s="21"/>
      <c r="K11" s="21"/>
      <c r="L11" s="21"/>
      <c r="M11" s="21"/>
    </row>
    <row r="12" spans="1:13" ht="12.75" customHeight="1">
      <c r="A12" s="153" t="s">
        <v>40</v>
      </c>
      <c r="B12" s="154" t="s">
        <v>161</v>
      </c>
      <c r="C12" s="155">
        <f>'1.1.sz.mell.'!C29</f>
        <v>86881</v>
      </c>
      <c r="D12" s="155">
        <f>'1.1.sz.mell.'!D29</f>
        <v>0</v>
      </c>
      <c r="E12" s="155">
        <f>'1.1.sz.mell.'!E29</f>
        <v>0</v>
      </c>
      <c r="F12" s="155">
        <f>'1.1.sz.mell.'!F29</f>
        <v>0</v>
      </c>
      <c r="G12" s="155">
        <f>'1.1.sz.mell.'!G29</f>
        <v>0</v>
      </c>
      <c r="H12" s="158"/>
      <c r="I12" s="21"/>
      <c r="J12" s="21"/>
      <c r="K12" s="21"/>
      <c r="L12" s="21"/>
      <c r="M12" s="21"/>
    </row>
    <row r="13" spans="1:13" ht="12.75" customHeight="1">
      <c r="A13" s="153" t="s">
        <v>42</v>
      </c>
      <c r="B13" s="158"/>
      <c r="C13" s="155"/>
      <c r="D13" s="155"/>
      <c r="E13" s="155"/>
      <c r="F13" s="155"/>
      <c r="G13" s="155"/>
      <c r="H13" s="158"/>
      <c r="I13" s="21"/>
      <c r="J13" s="21"/>
      <c r="K13" s="21"/>
      <c r="L13" s="21"/>
      <c r="M13" s="21"/>
    </row>
    <row r="14" spans="1:13" ht="12.75" customHeight="1">
      <c r="A14" s="153" t="s">
        <v>44</v>
      </c>
      <c r="B14" s="159"/>
      <c r="C14" s="157"/>
      <c r="D14" s="157"/>
      <c r="E14" s="157"/>
      <c r="F14" s="157"/>
      <c r="G14" s="157"/>
      <c r="H14" s="158"/>
      <c r="I14" s="21"/>
      <c r="J14" s="21"/>
      <c r="K14" s="21"/>
      <c r="L14" s="21"/>
      <c r="M14" s="21"/>
    </row>
    <row r="15" spans="1:13" ht="12.75" customHeight="1">
      <c r="A15" s="153" t="s">
        <v>52</v>
      </c>
      <c r="B15" s="158"/>
      <c r="C15" s="155"/>
      <c r="D15" s="155"/>
      <c r="E15" s="155"/>
      <c r="F15" s="155"/>
      <c r="G15" s="155"/>
      <c r="H15" s="158"/>
      <c r="I15" s="21"/>
      <c r="J15" s="21"/>
      <c r="K15" s="21"/>
      <c r="L15" s="21"/>
      <c r="M15" s="21"/>
    </row>
    <row r="16" spans="1:13" ht="12.75" customHeight="1">
      <c r="A16" s="153" t="s">
        <v>253</v>
      </c>
      <c r="B16" s="158"/>
      <c r="C16" s="155"/>
      <c r="D16" s="155"/>
      <c r="E16" s="155"/>
      <c r="F16" s="155"/>
      <c r="G16" s="155"/>
      <c r="H16" s="158"/>
      <c r="I16" s="21"/>
      <c r="J16" s="21"/>
      <c r="K16" s="21"/>
      <c r="L16" s="21"/>
      <c r="M16" s="21"/>
    </row>
    <row r="17" spans="1:13" ht="12.75" customHeight="1" thickBot="1">
      <c r="A17" s="153" t="s">
        <v>254</v>
      </c>
      <c r="B17" s="160"/>
      <c r="C17" s="161"/>
      <c r="D17" s="161"/>
      <c r="E17" s="161"/>
      <c r="F17" s="161"/>
      <c r="G17" s="161"/>
      <c r="H17" s="158"/>
      <c r="I17" s="162"/>
      <c r="J17" s="162"/>
      <c r="K17" s="162"/>
      <c r="L17" s="162"/>
      <c r="M17" s="162"/>
    </row>
    <row r="18" spans="1:13" ht="15.75" customHeight="1" thickBot="1">
      <c r="A18" s="163" t="s">
        <v>255</v>
      </c>
      <c r="B18" s="164" t="s">
        <v>256</v>
      </c>
      <c r="C18" s="165">
        <f>+C6+C7+C9+C10+C12+C13+C14+C15+C16+C17</f>
        <v>193696</v>
      </c>
      <c r="D18" s="165" t="e">
        <f>+D6+D7+D9+D10+D12+D13+D14+D15+D16+D17</f>
        <v>#REF!</v>
      </c>
      <c r="E18" s="165" t="e">
        <f>+E6+E7+E9+E10+E12+E13+E14+E15+E16+E17</f>
        <v>#REF!</v>
      </c>
      <c r="F18" s="165" t="e">
        <f>+F6+F7+F9+F10+F12+F13+F14+F15+F16+F17</f>
        <v>#REF!</v>
      </c>
      <c r="G18" s="165" t="e">
        <f>+G6+G7+G9+G10+G12+G13+G14+G15+G16+G17</f>
        <v>#REF!</v>
      </c>
      <c r="H18" s="164" t="s">
        <v>257</v>
      </c>
      <c r="I18" s="17">
        <f>SUM(I6:I17)</f>
        <v>201043</v>
      </c>
      <c r="J18" s="17">
        <f>SUM(J6:J17)</f>
        <v>0</v>
      </c>
      <c r="K18" s="17">
        <f>SUM(K6:K17)</f>
        <v>0</v>
      </c>
      <c r="L18" s="17">
        <f>SUM(L6:L17)</f>
        <v>0</v>
      </c>
      <c r="M18" s="17">
        <f>SUM(M6:M17)</f>
        <v>0</v>
      </c>
    </row>
    <row r="19" spans="1:13" ht="12.75" customHeight="1">
      <c r="A19" s="166" t="s">
        <v>258</v>
      </c>
      <c r="B19" s="167" t="s">
        <v>259</v>
      </c>
      <c r="C19" s="168">
        <f>+C20+C21+C22+C23</f>
        <v>7497</v>
      </c>
      <c r="D19" s="168">
        <f>+D20+D21+D22+D23</f>
        <v>2001</v>
      </c>
      <c r="E19" s="168">
        <f>+E20+E21+E22+E23</f>
        <v>2001</v>
      </c>
      <c r="F19" s="168">
        <f>+F20+F21+F22+F23</f>
        <v>2001</v>
      </c>
      <c r="G19" s="168">
        <f>+G20+G21+G22+G23</f>
        <v>2001</v>
      </c>
      <c r="H19" s="169" t="s">
        <v>260</v>
      </c>
      <c r="I19" s="31"/>
      <c r="J19" s="31"/>
      <c r="K19" s="31"/>
      <c r="L19" s="31"/>
      <c r="M19" s="31"/>
    </row>
    <row r="20" spans="1:13" ht="12.75" customHeight="1">
      <c r="A20" s="170" t="s">
        <v>261</v>
      </c>
      <c r="B20" s="169" t="s">
        <v>262</v>
      </c>
      <c r="C20" s="171">
        <f>'1.1.sz.mell.'!C67</f>
        <v>7497</v>
      </c>
      <c r="D20" s="171">
        <v>2001</v>
      </c>
      <c r="E20" s="171">
        <v>2001</v>
      </c>
      <c r="F20" s="171">
        <v>2001</v>
      </c>
      <c r="G20" s="171">
        <v>2001</v>
      </c>
      <c r="H20" s="169" t="s">
        <v>263</v>
      </c>
      <c r="I20" s="49"/>
      <c r="J20" s="49"/>
      <c r="K20" s="49"/>
      <c r="L20" s="49"/>
      <c r="M20" s="49"/>
    </row>
    <row r="21" spans="1:13" ht="12.75" customHeight="1">
      <c r="A21" s="170" t="s">
        <v>264</v>
      </c>
      <c r="B21" s="169" t="s">
        <v>265</v>
      </c>
      <c r="C21" s="171"/>
      <c r="D21" s="171"/>
      <c r="E21" s="171"/>
      <c r="F21" s="171"/>
      <c r="G21" s="171"/>
      <c r="H21" s="169" t="s">
        <v>266</v>
      </c>
      <c r="I21" s="49"/>
      <c r="J21" s="49"/>
      <c r="K21" s="49"/>
      <c r="L21" s="49"/>
      <c r="M21" s="49"/>
    </row>
    <row r="22" spans="1:13" ht="12.75" customHeight="1">
      <c r="A22" s="170" t="s">
        <v>267</v>
      </c>
      <c r="B22" s="169" t="s">
        <v>268</v>
      </c>
      <c r="C22" s="171"/>
      <c r="D22" s="171"/>
      <c r="E22" s="171"/>
      <c r="F22" s="171"/>
      <c r="G22" s="171"/>
      <c r="H22" s="169" t="s">
        <v>269</v>
      </c>
      <c r="I22" s="49"/>
      <c r="J22" s="49"/>
      <c r="K22" s="49"/>
      <c r="L22" s="49"/>
      <c r="M22" s="49"/>
    </row>
    <row r="23" spans="1:13" ht="12.75" customHeight="1">
      <c r="A23" s="170" t="s">
        <v>270</v>
      </c>
      <c r="B23" s="169" t="s">
        <v>271</v>
      </c>
      <c r="C23" s="171"/>
      <c r="D23" s="171"/>
      <c r="E23" s="171"/>
      <c r="F23" s="171"/>
      <c r="G23" s="171"/>
      <c r="H23" s="167" t="s">
        <v>272</v>
      </c>
      <c r="I23" s="49"/>
      <c r="J23" s="49"/>
      <c r="K23" s="49"/>
      <c r="L23" s="49"/>
      <c r="M23" s="49"/>
    </row>
    <row r="24" spans="1:13" ht="12.75" customHeight="1">
      <c r="A24" s="170" t="s">
        <v>273</v>
      </c>
      <c r="B24" s="169" t="s">
        <v>274</v>
      </c>
      <c r="C24" s="172">
        <f>+C25+C26</f>
        <v>0</v>
      </c>
      <c r="D24" s="172">
        <f>+D25+D26</f>
        <v>0</v>
      </c>
      <c r="E24" s="172">
        <f>+E25+E26</f>
        <v>0</v>
      </c>
      <c r="F24" s="172">
        <f>+F25+F26</f>
        <v>0</v>
      </c>
      <c r="G24" s="172">
        <f>+G25+G26</f>
        <v>0</v>
      </c>
      <c r="H24" s="169" t="s">
        <v>275</v>
      </c>
      <c r="I24" s="49"/>
      <c r="J24" s="49"/>
      <c r="K24" s="49"/>
      <c r="L24" s="49"/>
      <c r="M24" s="49"/>
    </row>
    <row r="25" spans="1:13" ht="12.75" customHeight="1">
      <c r="A25" s="166" t="s">
        <v>276</v>
      </c>
      <c r="B25" s="167" t="s">
        <v>277</v>
      </c>
      <c r="C25" s="173"/>
      <c r="D25" s="173"/>
      <c r="E25" s="173"/>
      <c r="F25" s="173"/>
      <c r="G25" s="173"/>
      <c r="H25" s="150" t="s">
        <v>278</v>
      </c>
      <c r="I25" s="31"/>
      <c r="J25" s="31"/>
      <c r="K25" s="31"/>
      <c r="L25" s="31"/>
      <c r="M25" s="31"/>
    </row>
    <row r="26" spans="1:13" ht="12.75" customHeight="1" thickBot="1">
      <c r="A26" s="170" t="s">
        <v>279</v>
      </c>
      <c r="B26" s="169" t="s">
        <v>280</v>
      </c>
      <c r="C26" s="171"/>
      <c r="D26" s="171"/>
      <c r="E26" s="171"/>
      <c r="F26" s="171"/>
      <c r="G26" s="171"/>
      <c r="H26" s="158"/>
      <c r="I26" s="49"/>
      <c r="J26" s="49"/>
      <c r="K26" s="49"/>
      <c r="L26" s="49"/>
      <c r="M26" s="49"/>
    </row>
    <row r="27" spans="1:13" ht="15.75" customHeight="1" thickBot="1">
      <c r="A27" s="163" t="s">
        <v>281</v>
      </c>
      <c r="B27" s="164" t="s">
        <v>282</v>
      </c>
      <c r="C27" s="165">
        <f>+C19+C24</f>
        <v>7497</v>
      </c>
      <c r="D27" s="165">
        <f>+D19+D24</f>
        <v>2001</v>
      </c>
      <c r="E27" s="165">
        <f>+E19+E24</f>
        <v>2001</v>
      </c>
      <c r="F27" s="165">
        <f>+F19+F24</f>
        <v>2001</v>
      </c>
      <c r="G27" s="165">
        <f>+G19+G24</f>
        <v>2001</v>
      </c>
      <c r="H27" s="164" t="s">
        <v>283</v>
      </c>
      <c r="I27" s="17">
        <f>SUM(I19:I26)</f>
        <v>0</v>
      </c>
      <c r="J27" s="17">
        <f>SUM(J19:J26)</f>
        <v>0</v>
      </c>
      <c r="K27" s="17">
        <f>SUM(K19:K26)</f>
        <v>0</v>
      </c>
      <c r="L27" s="17">
        <f>SUM(L19:L26)</f>
        <v>0</v>
      </c>
      <c r="M27" s="17">
        <f>SUM(M19:M26)</f>
        <v>0</v>
      </c>
    </row>
    <row r="28" spans="1:13" ht="13.5" thickBot="1">
      <c r="A28" s="163" t="s">
        <v>284</v>
      </c>
      <c r="B28" s="174" t="s">
        <v>285</v>
      </c>
      <c r="C28" s="175">
        <f>+C18+C27</f>
        <v>201193</v>
      </c>
      <c r="D28" s="175" t="e">
        <f>+D18+D27</f>
        <v>#REF!</v>
      </c>
      <c r="E28" s="175" t="e">
        <f>+E18+E27</f>
        <v>#REF!</v>
      </c>
      <c r="F28" s="175" t="e">
        <f>+F18+F27</f>
        <v>#REF!</v>
      </c>
      <c r="G28" s="175" t="e">
        <f>+G18+G27</f>
        <v>#REF!</v>
      </c>
      <c r="H28" s="174" t="s">
        <v>286</v>
      </c>
      <c r="I28" s="175">
        <f>+I18+I27</f>
        <v>201043</v>
      </c>
      <c r="J28" s="175">
        <f>+J18+J27</f>
        <v>0</v>
      </c>
      <c r="K28" s="175">
        <f>+K18+K27</f>
        <v>0</v>
      </c>
      <c r="L28" s="175">
        <f>+L18+L27</f>
        <v>0</v>
      </c>
      <c r="M28" s="175">
        <f>+M18+M27</f>
        <v>0</v>
      </c>
    </row>
    <row r="29" spans="1:13" ht="13.5" thickBot="1">
      <c r="A29" s="163" t="s">
        <v>287</v>
      </c>
      <c r="B29" s="174" t="s">
        <v>288</v>
      </c>
      <c r="C29" s="175">
        <f>IF(C18-I18&lt;0,I18-C18,"-")</f>
        <v>7347</v>
      </c>
      <c r="D29" s="175" t="e">
        <f>IF(D18-N18&lt;0,N18-D18,"-")</f>
        <v>#REF!</v>
      </c>
      <c r="E29" s="175" t="e">
        <f>IF(E18-O18&lt;0,O18-E18,"-")</f>
        <v>#REF!</v>
      </c>
      <c r="F29" s="175" t="e">
        <f>IF(F18-P18&lt;0,P18-F18,"-")</f>
        <v>#REF!</v>
      </c>
      <c r="G29" s="175" t="e">
        <f>IF(G18-Q18&lt;0,Q18-G18,"-")</f>
        <v>#REF!</v>
      </c>
      <c r="H29" s="174" t="s">
        <v>289</v>
      </c>
      <c r="I29" s="175" t="str">
        <f>IF(C18-I18&gt;0,C18-I18,"-")</f>
        <v>-</v>
      </c>
      <c r="J29" s="175" t="e">
        <f>IF(D18-J18&gt;0,D18-J18,"-")</f>
        <v>#REF!</v>
      </c>
      <c r="K29" s="175" t="e">
        <f>IF(E18-K18&gt;0,E18-K18,"-")</f>
        <v>#REF!</v>
      </c>
      <c r="L29" s="175" t="e">
        <f>IF(F18-L18&gt;0,F18-L18,"-")</f>
        <v>#REF!</v>
      </c>
      <c r="M29" s="175" t="e">
        <f>IF(G18-M18&gt;0,G18-M18,"-")</f>
        <v>#REF!</v>
      </c>
    </row>
    <row r="30" spans="1:13" ht="13.5" thickBot="1">
      <c r="A30" s="163" t="s">
        <v>290</v>
      </c>
      <c r="B30" s="174" t="s">
        <v>291</v>
      </c>
      <c r="C30" s="175" t="str">
        <f>IF(C18+C19-I28&lt;0,I28-(C18+C19),"-")</f>
        <v>-</v>
      </c>
      <c r="D30" s="175" t="e">
        <f>IF(D18+D19-N28&lt;0,N28-(D18+D19),"-")</f>
        <v>#REF!</v>
      </c>
      <c r="E30" s="175" t="e">
        <f>IF(E18+E19-O28&lt;0,O28-(E18+E19),"-")</f>
        <v>#REF!</v>
      </c>
      <c r="F30" s="175" t="e">
        <f>IF(F18+F19-P28&lt;0,P28-(F18+F19),"-")</f>
        <v>#REF!</v>
      </c>
      <c r="G30" s="175" t="e">
        <f>IF(G18+G19-Q28&lt;0,Q28-(G18+G19),"-")</f>
        <v>#REF!</v>
      </c>
      <c r="H30" s="174" t="s">
        <v>292</v>
      </c>
      <c r="I30" s="175">
        <f>IF(C18+C19-I28&gt;0,C18+C19-I28,"-")</f>
        <v>150</v>
      </c>
      <c r="J30" s="175" t="e">
        <f>IF(D18+D19-J28&gt;0,D18+D19-J28,"-")</f>
        <v>#REF!</v>
      </c>
      <c r="K30" s="175" t="e">
        <f>IF(E18+E19-K28&gt;0,E18+E19-K28,"-")</f>
        <v>#REF!</v>
      </c>
      <c r="L30" s="175" t="e">
        <f>IF(F18+F19-L28&gt;0,F18+F19-L28,"-")</f>
        <v>#REF!</v>
      </c>
      <c r="M30" s="175" t="e">
        <f>IF(G18+G19-M28&gt;0,G18+G19-M28,"-")</f>
        <v>#REF!</v>
      </c>
    </row>
    <row r="31" spans="2:8" ht="18.75">
      <c r="B31" s="490"/>
      <c r="C31" s="490"/>
      <c r="D31" s="490"/>
      <c r="E31" s="490"/>
      <c r="F31" s="490"/>
      <c r="G31" s="490"/>
      <c r="H31" s="490"/>
    </row>
    <row r="32" spans="2:13" ht="31.5" customHeight="1">
      <c r="B32" s="493" t="s">
        <v>293</v>
      </c>
      <c r="C32" s="493"/>
      <c r="D32" s="493"/>
      <c r="E32" s="493"/>
      <c r="F32" s="493"/>
      <c r="G32" s="493"/>
      <c r="H32" s="493"/>
      <c r="I32" s="136"/>
      <c r="J32" s="136"/>
      <c r="K32" s="136"/>
      <c r="L32" s="136"/>
      <c r="M32" s="136"/>
    </row>
    <row r="33" spans="9:13" ht="14.25" thickBot="1">
      <c r="I33" s="138" t="s">
        <v>244</v>
      </c>
      <c r="J33" s="138" t="s">
        <v>244</v>
      </c>
      <c r="K33" s="138" t="s">
        <v>244</v>
      </c>
      <c r="L33" s="138" t="s">
        <v>244</v>
      </c>
      <c r="M33" s="138" t="s">
        <v>244</v>
      </c>
    </row>
    <row r="34" spans="1:13" ht="13.5" thickBot="1">
      <c r="A34" s="491" t="s">
        <v>111</v>
      </c>
      <c r="B34" s="139" t="s">
        <v>4</v>
      </c>
      <c r="C34" s="140"/>
      <c r="D34" s="140"/>
      <c r="E34" s="140"/>
      <c r="F34" s="140"/>
      <c r="G34" s="140"/>
      <c r="H34" s="139" t="s">
        <v>54</v>
      </c>
      <c r="I34" s="141"/>
      <c r="J34" s="141"/>
      <c r="K34" s="141"/>
      <c r="L34" s="141"/>
      <c r="M34" s="141"/>
    </row>
    <row r="35" spans="1:13" s="143" customFormat="1" ht="36.75" thickBot="1">
      <c r="A35" s="492"/>
      <c r="B35" s="142" t="s">
        <v>245</v>
      </c>
      <c r="C35" s="74" t="s">
        <v>368</v>
      </c>
      <c r="D35" s="74" t="s">
        <v>351</v>
      </c>
      <c r="E35" s="74" t="s">
        <v>352</v>
      </c>
      <c r="F35" s="74" t="s">
        <v>353</v>
      </c>
      <c r="G35" s="74" t="s">
        <v>352</v>
      </c>
      <c r="H35" s="142" t="s">
        <v>245</v>
      </c>
      <c r="I35" s="74" t="s">
        <v>368</v>
      </c>
      <c r="J35" s="74" t="s">
        <v>351</v>
      </c>
      <c r="K35" s="74" t="s">
        <v>352</v>
      </c>
      <c r="L35" s="74" t="s">
        <v>353</v>
      </c>
      <c r="M35" s="74" t="s">
        <v>352</v>
      </c>
    </row>
    <row r="36" spans="1:13" s="143" customFormat="1" ht="13.5" thickBot="1">
      <c r="A36" s="144">
        <v>1</v>
      </c>
      <c r="B36" s="145">
        <v>2</v>
      </c>
      <c r="C36" s="146">
        <v>3</v>
      </c>
      <c r="D36" s="146">
        <v>3</v>
      </c>
      <c r="E36" s="146">
        <v>3</v>
      </c>
      <c r="F36" s="146">
        <v>3</v>
      </c>
      <c r="G36" s="146">
        <v>3</v>
      </c>
      <c r="H36" s="145">
        <v>4</v>
      </c>
      <c r="I36" s="147">
        <v>5</v>
      </c>
      <c r="J36" s="147">
        <v>5</v>
      </c>
      <c r="K36" s="147">
        <v>5</v>
      </c>
      <c r="L36" s="147">
        <v>5</v>
      </c>
      <c r="M36" s="147">
        <v>5</v>
      </c>
    </row>
    <row r="37" spans="1:13" ht="12.75" customHeight="1">
      <c r="A37" s="149" t="s">
        <v>5</v>
      </c>
      <c r="B37" s="150" t="s">
        <v>294</v>
      </c>
      <c r="C37" s="151">
        <f>'1.1.sz.mell.'!C15</f>
        <v>0</v>
      </c>
      <c r="D37" s="151">
        <f>'1.1.sz.mell.'!D15</f>
        <v>0</v>
      </c>
      <c r="E37" s="151">
        <f>'1.1.sz.mell.'!E15</f>
        <v>0</v>
      </c>
      <c r="F37" s="151">
        <f>'1.1.sz.mell.'!F15</f>
        <v>0</v>
      </c>
      <c r="G37" s="151">
        <f>'1.1.sz.mell.'!G15</f>
        <v>0</v>
      </c>
      <c r="H37" s="150" t="s">
        <v>62</v>
      </c>
      <c r="I37" s="152">
        <f>'1.1.sz.mell.'!C93</f>
        <v>150</v>
      </c>
      <c r="J37" s="152">
        <f>'1.1.sz.mell.'!D93</f>
        <v>0</v>
      </c>
      <c r="K37" s="152">
        <f>'1.1.sz.mell.'!E93</f>
        <v>0</v>
      </c>
      <c r="L37" s="152">
        <f>'1.1.sz.mell.'!F93</f>
        <v>0</v>
      </c>
      <c r="M37" s="152">
        <f>'1.1.sz.mell.'!G93</f>
        <v>0</v>
      </c>
    </row>
    <row r="38" spans="1:13" ht="12.75">
      <c r="A38" s="153" t="s">
        <v>11</v>
      </c>
      <c r="B38" s="154" t="s">
        <v>295</v>
      </c>
      <c r="C38" s="155"/>
      <c r="D38" s="155"/>
      <c r="E38" s="155"/>
      <c r="F38" s="155"/>
      <c r="G38" s="155"/>
      <c r="H38" s="154" t="s">
        <v>296</v>
      </c>
      <c r="I38" s="21"/>
      <c r="J38" s="21"/>
      <c r="K38" s="21"/>
      <c r="L38" s="21"/>
      <c r="M38" s="21"/>
    </row>
    <row r="39" spans="1:13" ht="12.75" customHeight="1">
      <c r="A39" s="153" t="s">
        <v>21</v>
      </c>
      <c r="B39" s="154" t="s">
        <v>297</v>
      </c>
      <c r="C39" s="155">
        <f>'1.1.sz.mell.'!C40</f>
        <v>0</v>
      </c>
      <c r="D39" s="155">
        <f>'1.1.sz.mell.'!D40</f>
        <v>0</v>
      </c>
      <c r="E39" s="155">
        <f>'1.1.sz.mell.'!E40</f>
        <v>0</v>
      </c>
      <c r="F39" s="155">
        <f>'1.1.sz.mell.'!F40</f>
        <v>0</v>
      </c>
      <c r="G39" s="155">
        <f>'1.1.sz.mell.'!G40</f>
        <v>0</v>
      </c>
      <c r="H39" s="154" t="s">
        <v>63</v>
      </c>
      <c r="I39" s="21"/>
      <c r="J39" s="21"/>
      <c r="K39" s="21"/>
      <c r="L39" s="21"/>
      <c r="M39" s="21"/>
    </row>
    <row r="40" spans="1:13" ht="12.75" customHeight="1">
      <c r="A40" s="153" t="s">
        <v>23</v>
      </c>
      <c r="B40" s="154" t="s">
        <v>298</v>
      </c>
      <c r="C40" s="155"/>
      <c r="D40" s="155"/>
      <c r="E40" s="155"/>
      <c r="F40" s="155"/>
      <c r="G40" s="155"/>
      <c r="H40" s="154" t="s">
        <v>299</v>
      </c>
      <c r="I40" s="21"/>
      <c r="J40" s="21"/>
      <c r="K40" s="21"/>
      <c r="L40" s="21"/>
      <c r="M40" s="21"/>
    </row>
    <row r="41" spans="1:13" ht="12.75" customHeight="1">
      <c r="A41" s="153" t="s">
        <v>30</v>
      </c>
      <c r="B41" s="154" t="s">
        <v>300</v>
      </c>
      <c r="C41" s="155"/>
      <c r="D41" s="155"/>
      <c r="E41" s="155"/>
      <c r="F41" s="155"/>
      <c r="G41" s="155"/>
      <c r="H41" s="154" t="s">
        <v>234</v>
      </c>
      <c r="I41" s="21">
        <f>'1.1.sz.mell.'!C97</f>
        <v>0</v>
      </c>
      <c r="J41" s="21">
        <f>'1.1.sz.mell.'!D97</f>
        <v>0</v>
      </c>
      <c r="K41" s="21">
        <f>'1.1.sz.mell.'!E97</f>
        <v>0</v>
      </c>
      <c r="L41" s="21">
        <f>'1.1.sz.mell.'!F97</f>
        <v>0</v>
      </c>
      <c r="M41" s="21">
        <f>'1.1.sz.mell.'!G97</f>
        <v>0</v>
      </c>
    </row>
    <row r="42" spans="1:13" ht="12.75" customHeight="1">
      <c r="A42" s="153" t="s">
        <v>38</v>
      </c>
      <c r="B42" s="154" t="s">
        <v>301</v>
      </c>
      <c r="C42" s="157"/>
      <c r="D42" s="157"/>
      <c r="E42" s="157"/>
      <c r="F42" s="157"/>
      <c r="G42" s="157"/>
      <c r="H42" s="158"/>
      <c r="I42" s="21"/>
      <c r="J42" s="21"/>
      <c r="K42" s="21"/>
      <c r="L42" s="21"/>
      <c r="M42" s="21"/>
    </row>
    <row r="43" spans="1:13" ht="12.75" customHeight="1">
      <c r="A43" s="153" t="s">
        <v>40</v>
      </c>
      <c r="B43" s="158"/>
      <c r="C43" s="155"/>
      <c r="D43" s="155"/>
      <c r="E43" s="155"/>
      <c r="F43" s="155"/>
      <c r="G43" s="155"/>
      <c r="H43" s="158"/>
      <c r="I43" s="21"/>
      <c r="J43" s="21"/>
      <c r="K43" s="21"/>
      <c r="L43" s="21"/>
      <c r="M43" s="21"/>
    </row>
    <row r="44" spans="1:13" ht="12.75" customHeight="1">
      <c r="A44" s="153" t="s">
        <v>42</v>
      </c>
      <c r="B44" s="158"/>
      <c r="C44" s="155"/>
      <c r="D44" s="155"/>
      <c r="E44" s="155"/>
      <c r="F44" s="155"/>
      <c r="G44" s="155"/>
      <c r="H44" s="158"/>
      <c r="I44" s="21"/>
      <c r="J44" s="21"/>
      <c r="K44" s="21"/>
      <c r="L44" s="21"/>
      <c r="M44" s="21"/>
    </row>
    <row r="45" spans="1:13" ht="12.75" customHeight="1">
      <c r="A45" s="153" t="s">
        <v>44</v>
      </c>
      <c r="B45" s="158"/>
      <c r="C45" s="157"/>
      <c r="D45" s="157"/>
      <c r="E45" s="157"/>
      <c r="F45" s="157"/>
      <c r="G45" s="157"/>
      <c r="H45" s="158"/>
      <c r="I45" s="21"/>
      <c r="J45" s="21"/>
      <c r="K45" s="21"/>
      <c r="L45" s="21"/>
      <c r="M45" s="21"/>
    </row>
    <row r="46" spans="1:13" ht="12.75">
      <c r="A46" s="153" t="s">
        <v>52</v>
      </c>
      <c r="B46" s="158"/>
      <c r="C46" s="157"/>
      <c r="D46" s="157"/>
      <c r="E46" s="157"/>
      <c r="F46" s="157"/>
      <c r="G46" s="157"/>
      <c r="H46" s="158"/>
      <c r="I46" s="21"/>
      <c r="J46" s="21"/>
      <c r="K46" s="21"/>
      <c r="L46" s="21"/>
      <c r="M46" s="21"/>
    </row>
    <row r="47" spans="1:13" ht="12.75" customHeight="1" thickBot="1">
      <c r="A47" s="176" t="s">
        <v>253</v>
      </c>
      <c r="B47" s="177"/>
      <c r="C47" s="178"/>
      <c r="D47" s="178"/>
      <c r="E47" s="178"/>
      <c r="F47" s="178"/>
      <c r="G47" s="178"/>
      <c r="H47" s="179" t="s">
        <v>252</v>
      </c>
      <c r="I47" s="180"/>
      <c r="J47" s="180"/>
      <c r="K47" s="180"/>
      <c r="L47" s="180"/>
      <c r="M47" s="180"/>
    </row>
    <row r="48" spans="1:13" ht="15.75" customHeight="1" thickBot="1">
      <c r="A48" s="163" t="s">
        <v>254</v>
      </c>
      <c r="B48" s="164" t="s">
        <v>302</v>
      </c>
      <c r="C48" s="165">
        <f>+C37+C39+C40+C42+C43+C44+C45+C46+C47</f>
        <v>0</v>
      </c>
      <c r="D48" s="165">
        <f>+D37+D39+D40+D42+D43+D44+D45+D46+D47</f>
        <v>0</v>
      </c>
      <c r="E48" s="165">
        <f>+E37+E39+E40+E42+E43+E44+E45+E46+E47</f>
        <v>0</v>
      </c>
      <c r="F48" s="165">
        <f>+F37+F39+F40+F42+F43+F44+F45+F46+F47</f>
        <v>0</v>
      </c>
      <c r="G48" s="165">
        <f>+G37+G39+G40+G42+G43+G44+G45+G46+G47</f>
        <v>0</v>
      </c>
      <c r="H48" s="164" t="s">
        <v>303</v>
      </c>
      <c r="I48" s="17">
        <f>+I37+I39+I41+I42+I43+I44+I45+I46+I47</f>
        <v>150</v>
      </c>
      <c r="J48" s="17">
        <f>+J37+J39+J41+J42+J43+J44+J45+J46+J47</f>
        <v>0</v>
      </c>
      <c r="K48" s="17">
        <f>+K37+K39+K41+K42+K43+K44+K45+K46+K47</f>
        <v>0</v>
      </c>
      <c r="L48" s="17">
        <f>+L37+L39+L41+L42+L43+L44+L45+L46+L47</f>
        <v>0</v>
      </c>
      <c r="M48" s="17">
        <f>+M37+M39+M41+M42+M43+M44+M45+M46+M47</f>
        <v>0</v>
      </c>
    </row>
    <row r="49" spans="1:13" ht="12.75" customHeight="1">
      <c r="A49" s="149" t="s">
        <v>255</v>
      </c>
      <c r="B49" s="181" t="s">
        <v>304</v>
      </c>
      <c r="C49" s="182">
        <f>+C50+C51+C52+C53+C54</f>
        <v>0</v>
      </c>
      <c r="D49" s="182">
        <f>+D50+D51+D52+D53+D54</f>
        <v>920</v>
      </c>
      <c r="E49" s="182">
        <f>+E50+E51+E52+E53+E54</f>
        <v>920</v>
      </c>
      <c r="F49" s="182">
        <f>+F50+F51+F52+F53+F54</f>
        <v>920</v>
      </c>
      <c r="G49" s="182">
        <f>+G50+G51+G52+G53+G54</f>
        <v>920</v>
      </c>
      <c r="H49" s="169" t="s">
        <v>260</v>
      </c>
      <c r="I49" s="29"/>
      <c r="J49" s="29"/>
      <c r="K49" s="29"/>
      <c r="L49" s="29"/>
      <c r="M49" s="29"/>
    </row>
    <row r="50" spans="1:13" ht="12.75" customHeight="1">
      <c r="A50" s="153" t="s">
        <v>258</v>
      </c>
      <c r="B50" s="183" t="s">
        <v>47</v>
      </c>
      <c r="C50" s="171"/>
      <c r="D50" s="171">
        <v>920</v>
      </c>
      <c r="E50" s="171">
        <v>920</v>
      </c>
      <c r="F50" s="171">
        <v>920</v>
      </c>
      <c r="G50" s="171">
        <v>920</v>
      </c>
      <c r="H50" s="169" t="s">
        <v>305</v>
      </c>
      <c r="I50" s="49"/>
      <c r="J50" s="49"/>
      <c r="K50" s="49"/>
      <c r="L50" s="49"/>
      <c r="M50" s="49"/>
    </row>
    <row r="51" spans="1:13" ht="12.75" customHeight="1">
      <c r="A51" s="149" t="s">
        <v>261</v>
      </c>
      <c r="B51" s="183" t="s">
        <v>306</v>
      </c>
      <c r="C51" s="171"/>
      <c r="D51" s="171"/>
      <c r="E51" s="171"/>
      <c r="F51" s="171"/>
      <c r="G51" s="171"/>
      <c r="H51" s="169" t="s">
        <v>266</v>
      </c>
      <c r="I51" s="49"/>
      <c r="J51" s="49"/>
      <c r="K51" s="49"/>
      <c r="L51" s="49"/>
      <c r="M51" s="49"/>
    </row>
    <row r="52" spans="1:13" ht="12.75" customHeight="1">
      <c r="A52" s="153" t="s">
        <v>264</v>
      </c>
      <c r="B52" s="183" t="s">
        <v>307</v>
      </c>
      <c r="C52" s="171"/>
      <c r="D52" s="171"/>
      <c r="E52" s="171"/>
      <c r="F52" s="171"/>
      <c r="G52" s="171"/>
      <c r="H52" s="169" t="s">
        <v>269</v>
      </c>
      <c r="I52" s="49"/>
      <c r="J52" s="49"/>
      <c r="K52" s="49"/>
      <c r="L52" s="49"/>
      <c r="M52" s="49"/>
    </row>
    <row r="53" spans="1:13" ht="12.75" customHeight="1">
      <c r="A53" s="149" t="s">
        <v>267</v>
      </c>
      <c r="B53" s="183" t="s">
        <v>308</v>
      </c>
      <c r="C53" s="171"/>
      <c r="D53" s="171"/>
      <c r="E53" s="171"/>
      <c r="F53" s="171"/>
      <c r="G53" s="171"/>
      <c r="H53" s="167" t="s">
        <v>272</v>
      </c>
      <c r="I53" s="49"/>
      <c r="J53" s="49"/>
      <c r="K53" s="49"/>
      <c r="L53" s="49"/>
      <c r="M53" s="49"/>
    </row>
    <row r="54" spans="1:13" ht="12.75" customHeight="1">
      <c r="A54" s="153" t="s">
        <v>270</v>
      </c>
      <c r="B54" s="184" t="s">
        <v>309</v>
      </c>
      <c r="C54" s="171"/>
      <c r="D54" s="171"/>
      <c r="E54" s="171"/>
      <c r="F54" s="171"/>
      <c r="G54" s="171"/>
      <c r="H54" s="169" t="s">
        <v>310</v>
      </c>
      <c r="I54" s="49"/>
      <c r="J54" s="49"/>
      <c r="K54" s="49"/>
      <c r="L54" s="49"/>
      <c r="M54" s="49"/>
    </row>
    <row r="55" spans="1:13" ht="12.75" customHeight="1">
      <c r="A55" s="149" t="s">
        <v>273</v>
      </c>
      <c r="B55" s="185" t="s">
        <v>311</v>
      </c>
      <c r="C55" s="172">
        <f>+C56+C57+C58+C59+C60</f>
        <v>0</v>
      </c>
      <c r="D55" s="172">
        <f>+D56+D57+D58+D59+D60</f>
        <v>0</v>
      </c>
      <c r="E55" s="172">
        <f>+E56+E57+E58+E59+E60</f>
        <v>0</v>
      </c>
      <c r="F55" s="172">
        <f>+F56+F57+F58+F59+F60</f>
        <v>0</v>
      </c>
      <c r="G55" s="172">
        <f>+G56+G57+G58+G59+G60</f>
        <v>0</v>
      </c>
      <c r="H55" s="186" t="s">
        <v>278</v>
      </c>
      <c r="I55" s="49"/>
      <c r="J55" s="49"/>
      <c r="K55" s="49"/>
      <c r="L55" s="49"/>
      <c r="M55" s="49"/>
    </row>
    <row r="56" spans="1:13" ht="12.75" customHeight="1">
      <c r="A56" s="153" t="s">
        <v>276</v>
      </c>
      <c r="B56" s="184" t="s">
        <v>312</v>
      </c>
      <c r="C56" s="171"/>
      <c r="D56" s="171"/>
      <c r="E56" s="171"/>
      <c r="F56" s="171"/>
      <c r="G56" s="171"/>
      <c r="H56" s="186" t="s">
        <v>313</v>
      </c>
      <c r="I56" s="49"/>
      <c r="J56" s="49"/>
      <c r="K56" s="49"/>
      <c r="L56" s="49"/>
      <c r="M56" s="49"/>
    </row>
    <row r="57" spans="1:13" ht="12.75" customHeight="1">
      <c r="A57" s="149" t="s">
        <v>279</v>
      </c>
      <c r="B57" s="184" t="s">
        <v>314</v>
      </c>
      <c r="C57" s="171"/>
      <c r="D57" s="171"/>
      <c r="E57" s="171"/>
      <c r="F57" s="171"/>
      <c r="G57" s="171"/>
      <c r="H57" s="187"/>
      <c r="I57" s="49"/>
      <c r="J57" s="49"/>
      <c r="K57" s="49"/>
      <c r="L57" s="49"/>
      <c r="M57" s="49"/>
    </row>
    <row r="58" spans="1:13" ht="12.75" customHeight="1">
      <c r="A58" s="153" t="s">
        <v>281</v>
      </c>
      <c r="B58" s="183" t="s">
        <v>315</v>
      </c>
      <c r="C58" s="171"/>
      <c r="D58" s="171"/>
      <c r="E58" s="171"/>
      <c r="F58" s="171"/>
      <c r="G58" s="171"/>
      <c r="H58" s="188"/>
      <c r="I58" s="49"/>
      <c r="J58" s="49"/>
      <c r="K58" s="49"/>
      <c r="L58" s="49"/>
      <c r="M58" s="49"/>
    </row>
    <row r="59" spans="1:13" ht="12.75" customHeight="1">
      <c r="A59" s="149" t="s">
        <v>284</v>
      </c>
      <c r="B59" s="189" t="s">
        <v>316</v>
      </c>
      <c r="C59" s="171"/>
      <c r="D59" s="171"/>
      <c r="E59" s="171"/>
      <c r="F59" s="171"/>
      <c r="G59" s="171"/>
      <c r="H59" s="158"/>
      <c r="I59" s="49"/>
      <c r="J59" s="49"/>
      <c r="K59" s="49"/>
      <c r="L59" s="49"/>
      <c r="M59" s="49"/>
    </row>
    <row r="60" spans="1:13" ht="12.75" customHeight="1" thickBot="1">
      <c r="A60" s="153" t="s">
        <v>287</v>
      </c>
      <c r="B60" s="190" t="s">
        <v>317</v>
      </c>
      <c r="C60" s="171"/>
      <c r="D60" s="171"/>
      <c r="E60" s="171"/>
      <c r="F60" s="171"/>
      <c r="G60" s="171"/>
      <c r="H60" s="188"/>
      <c r="I60" s="49"/>
      <c r="J60" s="49"/>
      <c r="K60" s="49"/>
      <c r="L60" s="49"/>
      <c r="M60" s="49"/>
    </row>
    <row r="61" spans="1:13" ht="21.75" customHeight="1" thickBot="1">
      <c r="A61" s="163" t="s">
        <v>290</v>
      </c>
      <c r="B61" s="164" t="s">
        <v>318</v>
      </c>
      <c r="C61" s="165">
        <f>+C49+C55</f>
        <v>0</v>
      </c>
      <c r="D61" s="165">
        <f>+D49+D55</f>
        <v>920</v>
      </c>
      <c r="E61" s="165">
        <f>+E49+E55</f>
        <v>920</v>
      </c>
      <c r="F61" s="165">
        <f>+F49+F55</f>
        <v>920</v>
      </c>
      <c r="G61" s="165">
        <f>+G49+G55</f>
        <v>920</v>
      </c>
      <c r="H61" s="164" t="s">
        <v>319</v>
      </c>
      <c r="I61" s="17">
        <f>SUM(I49:I60)</f>
        <v>0</v>
      </c>
      <c r="J61" s="17">
        <f>SUM(J49:J60)</f>
        <v>0</v>
      </c>
      <c r="K61" s="17">
        <f>SUM(K49:K60)</f>
        <v>0</v>
      </c>
      <c r="L61" s="17">
        <f>SUM(L49:L60)</f>
        <v>0</v>
      </c>
      <c r="M61" s="17">
        <f>SUM(M49:M60)</f>
        <v>0</v>
      </c>
    </row>
    <row r="62" spans="1:13" ht="13.5" thickBot="1">
      <c r="A62" s="163" t="s">
        <v>320</v>
      </c>
      <c r="B62" s="174" t="s">
        <v>321</v>
      </c>
      <c r="C62" s="175">
        <f>+C48+C61</f>
        <v>0</v>
      </c>
      <c r="D62" s="175">
        <f>+D48+D61</f>
        <v>920</v>
      </c>
      <c r="E62" s="175">
        <f>+E48+E61</f>
        <v>920</v>
      </c>
      <c r="F62" s="175">
        <f>+F48+F61</f>
        <v>920</v>
      </c>
      <c r="G62" s="175">
        <f>+G48+G61</f>
        <v>920</v>
      </c>
      <c r="H62" s="174" t="s">
        <v>322</v>
      </c>
      <c r="I62" s="175">
        <f>+I48+I61</f>
        <v>150</v>
      </c>
      <c r="J62" s="175">
        <f>+J48+J61</f>
        <v>0</v>
      </c>
      <c r="K62" s="175">
        <f>+K48+K61</f>
        <v>0</v>
      </c>
      <c r="L62" s="175">
        <f>+L48+L61</f>
        <v>0</v>
      </c>
      <c r="M62" s="175">
        <f>+M48+M61</f>
        <v>0</v>
      </c>
    </row>
    <row r="63" spans="1:13" ht="13.5" thickBot="1">
      <c r="A63" s="163" t="s">
        <v>323</v>
      </c>
      <c r="B63" s="174" t="s">
        <v>288</v>
      </c>
      <c r="C63" s="175">
        <f>IF(C48-I48&lt;0,I48-C48,"-")</f>
        <v>150</v>
      </c>
      <c r="D63" s="175" t="str">
        <f>IF(D48-N48&lt;0,N48-D48,"-")</f>
        <v>-</v>
      </c>
      <c r="E63" s="175" t="str">
        <f>IF(E48-O48&lt;0,O48-E48,"-")</f>
        <v>-</v>
      </c>
      <c r="F63" s="175" t="str">
        <f>IF(F48-P48&lt;0,P48-F48,"-")</f>
        <v>-</v>
      </c>
      <c r="G63" s="175" t="str">
        <f>IF(G48-Q48&lt;0,Q48-G48,"-")</f>
        <v>-</v>
      </c>
      <c r="H63" s="174" t="s">
        <v>289</v>
      </c>
      <c r="I63" s="175" t="str">
        <f>IF(C48-I48&gt;0,C48-I48,"-")</f>
        <v>-</v>
      </c>
      <c r="J63" s="175" t="str">
        <f>IF(D48-J48&gt;0,D48-J48,"-")</f>
        <v>-</v>
      </c>
      <c r="K63" s="175" t="str">
        <f>IF(E48-K48&gt;0,E48-K48,"-")</f>
        <v>-</v>
      </c>
      <c r="L63" s="175" t="str">
        <f>IF(F48-L48&gt;0,F48-L48,"-")</f>
        <v>-</v>
      </c>
      <c r="M63" s="175" t="str">
        <f>IF(G48-M48&gt;0,G48-M48,"-")</f>
        <v>-</v>
      </c>
    </row>
    <row r="64" spans="1:13" ht="13.5" thickBot="1">
      <c r="A64" s="163" t="s">
        <v>324</v>
      </c>
      <c r="B64" s="174" t="s">
        <v>291</v>
      </c>
      <c r="C64" s="175">
        <f>IF(C48+C49-I62&lt;0,I62-(C48+C49),"-")</f>
        <v>150</v>
      </c>
      <c r="D64" s="175" t="str">
        <f>IF(D48+D49-N62&lt;0,N62-(D48+D49),"-")</f>
        <v>-</v>
      </c>
      <c r="E64" s="175" t="str">
        <f>IF(E48+E49-O62&lt;0,O62-(E48+E49),"-")</f>
        <v>-</v>
      </c>
      <c r="F64" s="175" t="str">
        <f>IF(F48+F49-P62&lt;0,P62-(F48+F49),"-")</f>
        <v>-</v>
      </c>
      <c r="G64" s="175" t="str">
        <f>IF(G48+G49-Q62&lt;0,Q62-(G48+G49),"-")</f>
        <v>-</v>
      </c>
      <c r="H64" s="174" t="s">
        <v>292</v>
      </c>
      <c r="I64" s="175" t="str">
        <f>IF(C48+C49-I62&gt;0,C48+C49-I62,"-")</f>
        <v>-</v>
      </c>
      <c r="J64" s="175">
        <f>IF(D48+D49-J62&gt;0,D48+D49-J62,"-")</f>
        <v>920</v>
      </c>
      <c r="K64" s="175">
        <f>IF(E48+E49-K62&gt;0,E48+E49-K62,"-")</f>
        <v>920</v>
      </c>
      <c r="L64" s="175">
        <f>IF(F48+F49-L62&gt;0,F48+F49-L62,"-")</f>
        <v>920</v>
      </c>
      <c r="M64" s="175">
        <f>IF(G48+G49-M62&gt;0,G48+G49-M62,"-")</f>
        <v>920</v>
      </c>
    </row>
    <row r="65" spans="1:13" ht="13.5" thickBot="1">
      <c r="A65" s="163" t="s">
        <v>327</v>
      </c>
      <c r="B65" s="174" t="s">
        <v>326</v>
      </c>
      <c r="C65" s="175">
        <f>SUM(C62,C28)</f>
        <v>201193</v>
      </c>
      <c r="D65" s="175" t="e">
        <f>SUM(D62,D28)</f>
        <v>#REF!</v>
      </c>
      <c r="E65" s="175" t="e">
        <f>SUM(E62,E28)</f>
        <v>#REF!</v>
      </c>
      <c r="F65" s="175" t="e">
        <f>SUM(F62,F28)</f>
        <v>#REF!</v>
      </c>
      <c r="G65" s="175" t="e">
        <f>SUM(G62,G28)</f>
        <v>#REF!</v>
      </c>
      <c r="H65" s="174" t="s">
        <v>325</v>
      </c>
      <c r="I65" s="175">
        <f>SUM(I62,I28)</f>
        <v>201193</v>
      </c>
      <c r="J65" s="175">
        <f>SUM(J62,J28)</f>
        <v>0</v>
      </c>
      <c r="K65" s="175">
        <f>SUM(K62,K28)</f>
        <v>0</v>
      </c>
      <c r="L65" s="175">
        <f>SUM(L62,L28)</f>
        <v>0</v>
      </c>
      <c r="M65" s="175">
        <f>SUM(M62,M28)</f>
        <v>0</v>
      </c>
    </row>
  </sheetData>
  <sheetProtection/>
  <mergeCells count="4">
    <mergeCell ref="A3:A4"/>
    <mergeCell ref="B31:H31"/>
    <mergeCell ref="A34:A35"/>
    <mergeCell ref="B32:H3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 xml:space="preserve">&amp;R&amp;"Times New Roman CE,Félkövér dőlt"&amp;14 2. sz. melléklet&amp;11 </oddHead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68"/>
  <sheetViews>
    <sheetView view="pageBreakPreview" zoomScale="60" zoomScalePageLayoutView="0" workbookViewId="0" topLeftCell="A1">
      <selection activeCell="T33" sqref="T33:U39"/>
    </sheetView>
  </sheetViews>
  <sheetFormatPr defaultColWidth="9.140625" defaultRowHeight="15"/>
  <cols>
    <col min="1" max="1" width="8.421875" style="52" customWidth="1"/>
    <col min="2" max="2" width="67.8515625" style="10" customWidth="1"/>
    <col min="3" max="3" width="19.28125" style="10" customWidth="1"/>
    <col min="4" max="7" width="21.57421875" style="10" hidden="1" customWidth="1"/>
    <col min="8" max="8" width="16.57421875" style="10" customWidth="1"/>
    <col min="9" max="12" width="21.57421875" style="10" hidden="1" customWidth="1"/>
    <col min="13" max="13" width="17.421875" style="10" customWidth="1"/>
    <col min="14" max="17" width="21.57421875" style="10" hidden="1" customWidth="1"/>
    <col min="18" max="18" width="21.421875" style="10" customWidth="1"/>
    <col min="19" max="16384" width="9.140625" style="10" customWidth="1"/>
  </cols>
  <sheetData>
    <row r="1" spans="1:18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7" customFormat="1" ht="15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0</v>
      </c>
    </row>
    <row r="3" spans="1:18" ht="15.75" customHeight="1" thickBot="1">
      <c r="A3" s="8" t="s">
        <v>1</v>
      </c>
      <c r="B3" s="9" t="s">
        <v>2</v>
      </c>
      <c r="C3" s="494" t="s">
        <v>3</v>
      </c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6"/>
    </row>
    <row r="4" spans="1:18" s="13" customFormat="1" ht="24.75" thickBot="1">
      <c r="A4" s="11">
        <v>1</v>
      </c>
      <c r="B4" s="12">
        <v>2</v>
      </c>
      <c r="C4" s="74" t="s">
        <v>357</v>
      </c>
      <c r="D4" s="74" t="s">
        <v>351</v>
      </c>
      <c r="E4" s="74" t="s">
        <v>352</v>
      </c>
      <c r="F4" s="74" t="s">
        <v>353</v>
      </c>
      <c r="G4" s="74" t="s">
        <v>352</v>
      </c>
      <c r="H4" s="74" t="s">
        <v>358</v>
      </c>
      <c r="I4" s="74" t="s">
        <v>351</v>
      </c>
      <c r="J4" s="74" t="s">
        <v>352</v>
      </c>
      <c r="K4" s="74" t="s">
        <v>353</v>
      </c>
      <c r="L4" s="74" t="s">
        <v>352</v>
      </c>
      <c r="M4" s="74" t="s">
        <v>359</v>
      </c>
      <c r="N4" s="74" t="s">
        <v>351</v>
      </c>
      <c r="O4" s="74" t="s">
        <v>352</v>
      </c>
      <c r="P4" s="74" t="s">
        <v>353</v>
      </c>
      <c r="Q4" s="74" t="s">
        <v>352</v>
      </c>
      <c r="R4" s="497" t="s">
        <v>70</v>
      </c>
    </row>
    <row r="5" spans="1:18" s="13" customFormat="1" ht="15.75" customHeight="1" thickBot="1">
      <c r="A5" s="14"/>
      <c r="B5" s="15" t="s">
        <v>4</v>
      </c>
      <c r="C5" s="499" t="s">
        <v>71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226"/>
      <c r="O5" s="226"/>
      <c r="P5" s="226"/>
      <c r="Q5" s="226"/>
      <c r="R5" s="498"/>
    </row>
    <row r="6" spans="1:18" s="18" customFormat="1" ht="12" customHeight="1" thickBot="1">
      <c r="A6" s="11" t="s">
        <v>5</v>
      </c>
      <c r="B6" s="16" t="s">
        <v>69</v>
      </c>
      <c r="C6" s="17">
        <v>6818</v>
      </c>
      <c r="D6" s="17"/>
      <c r="E6" s="17"/>
      <c r="F6" s="17"/>
      <c r="G6" s="17"/>
      <c r="H6" s="17">
        <v>9780</v>
      </c>
      <c r="I6" s="17"/>
      <c r="J6" s="17"/>
      <c r="K6" s="17"/>
      <c r="L6" s="17"/>
      <c r="M6" s="17"/>
      <c r="N6" s="17"/>
      <c r="O6" s="17"/>
      <c r="P6" s="17"/>
      <c r="Q6" s="17"/>
      <c r="R6" s="17">
        <f>C6+H6+M6</f>
        <v>16598</v>
      </c>
    </row>
    <row r="7" spans="1:18" s="18" customFormat="1" ht="12" customHeight="1" thickBot="1">
      <c r="A7" s="11" t="s">
        <v>11</v>
      </c>
      <c r="B7" s="16" t="s">
        <v>12</v>
      </c>
      <c r="C7" s="17">
        <f aca="true" t="shared" si="0" ref="C7:Q7">SUM(C8:C10)</f>
        <v>91557</v>
      </c>
      <c r="D7" s="17">
        <f t="shared" si="0"/>
        <v>-91557</v>
      </c>
      <c r="E7" s="17">
        <f t="shared" si="0"/>
        <v>0</v>
      </c>
      <c r="F7" s="17">
        <f>SUM(F8:F10)</f>
        <v>0</v>
      </c>
      <c r="G7" s="17">
        <f>SUM(G8:G10)</f>
        <v>0</v>
      </c>
      <c r="H7" s="17">
        <f t="shared" si="0"/>
        <v>15258</v>
      </c>
      <c r="I7" s="17">
        <f>SUM(I8:I10)</f>
        <v>0</v>
      </c>
      <c r="J7" s="17">
        <f>SUM(J8:J10)</f>
        <v>0</v>
      </c>
      <c r="K7" s="17">
        <f>SUM(K8:K10)</f>
        <v>0</v>
      </c>
      <c r="L7" s="17">
        <f>SUM(L8:L10)</f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aca="true" t="shared" si="1" ref="R7:R28">C7+H7+M7</f>
        <v>106815</v>
      </c>
    </row>
    <row r="8" spans="1:18" s="22" customFormat="1" ht="12" customHeight="1">
      <c r="A8" s="19" t="s">
        <v>13</v>
      </c>
      <c r="B8" s="23" t="s">
        <v>14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>
        <f t="shared" si="1"/>
        <v>0</v>
      </c>
    </row>
    <row r="9" spans="1:18" s="22" customFormat="1" ht="12" customHeight="1">
      <c r="A9" s="19" t="s">
        <v>15</v>
      </c>
      <c r="B9" s="20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>
        <f t="shared" si="1"/>
        <v>0</v>
      </c>
    </row>
    <row r="10" spans="1:18" s="22" customFormat="1" ht="12" customHeight="1">
      <c r="A10" s="19" t="s">
        <v>17</v>
      </c>
      <c r="B10" s="20" t="s">
        <v>18</v>
      </c>
      <c r="C10" s="21">
        <v>91557</v>
      </c>
      <c r="D10" s="21">
        <v>-91557</v>
      </c>
      <c r="E10" s="21">
        <v>0</v>
      </c>
      <c r="F10" s="21">
        <v>0</v>
      </c>
      <c r="G10" s="21">
        <v>0</v>
      </c>
      <c r="H10" s="21">
        <v>15258</v>
      </c>
      <c r="I10" s="21"/>
      <c r="J10" s="21"/>
      <c r="K10" s="21"/>
      <c r="L10" s="21"/>
      <c r="M10" s="21"/>
      <c r="N10" s="21"/>
      <c r="O10" s="21"/>
      <c r="P10" s="21"/>
      <c r="Q10" s="21"/>
      <c r="R10" s="21">
        <f t="shared" si="1"/>
        <v>106815</v>
      </c>
    </row>
    <row r="11" spans="1:18" s="22" customFormat="1" ht="12" customHeight="1" thickBot="1">
      <c r="A11" s="19" t="s">
        <v>19</v>
      </c>
      <c r="B11" s="20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f t="shared" si="1"/>
        <v>0</v>
      </c>
    </row>
    <row r="12" spans="1:18" s="22" customFormat="1" ht="12" customHeight="1" thickBot="1">
      <c r="A12" s="24" t="s">
        <v>21</v>
      </c>
      <c r="B12" s="25" t="s">
        <v>22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>
        <f t="shared" si="1"/>
        <v>0</v>
      </c>
    </row>
    <row r="13" spans="1:18" s="22" customFormat="1" ht="12" customHeight="1" thickBot="1">
      <c r="A13" s="24" t="s">
        <v>23</v>
      </c>
      <c r="B13" s="25" t="s">
        <v>24</v>
      </c>
      <c r="C13" s="17">
        <f aca="true" t="shared" si="2" ref="C13:Q13">+C14+C15</f>
        <v>0</v>
      </c>
      <c r="D13" s="17">
        <f t="shared" si="2"/>
        <v>0</v>
      </c>
      <c r="E13" s="17">
        <f t="shared" si="2"/>
        <v>0</v>
      </c>
      <c r="F13" s="17">
        <f>+F14+F15</f>
        <v>0</v>
      </c>
      <c r="G13" s="17">
        <f>+G14+G15</f>
        <v>0</v>
      </c>
      <c r="H13" s="17">
        <f t="shared" si="2"/>
        <v>0</v>
      </c>
      <c r="I13" s="17">
        <f>+I14+I15</f>
        <v>0</v>
      </c>
      <c r="J13" s="17">
        <f>+J14+J15</f>
        <v>0</v>
      </c>
      <c r="K13" s="17">
        <f>+K14+K15</f>
        <v>0</v>
      </c>
      <c r="L13" s="17">
        <f>+L14+L15</f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2"/>
        <v>0</v>
      </c>
      <c r="Q13" s="17">
        <f t="shared" si="2"/>
        <v>0</v>
      </c>
      <c r="R13" s="17">
        <f t="shared" si="1"/>
        <v>0</v>
      </c>
    </row>
    <row r="14" spans="1:18" s="22" customFormat="1" ht="12" customHeight="1">
      <c r="A14" s="27" t="s">
        <v>25</v>
      </c>
      <c r="B14" s="28" t="s">
        <v>16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>
        <f t="shared" si="1"/>
        <v>0</v>
      </c>
    </row>
    <row r="15" spans="1:18" s="22" customFormat="1" ht="12" customHeight="1">
      <c r="A15" s="27" t="s">
        <v>26</v>
      </c>
      <c r="B15" s="30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>
        <f t="shared" si="1"/>
        <v>0</v>
      </c>
    </row>
    <row r="16" spans="1:18" s="22" customFormat="1" ht="12" customHeight="1" thickBot="1">
      <c r="A16" s="19" t="s">
        <v>28</v>
      </c>
      <c r="B16" s="32" t="s">
        <v>29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>
        <f t="shared" si="1"/>
        <v>0</v>
      </c>
    </row>
    <row r="17" spans="1:18" s="22" customFormat="1" ht="12" customHeight="1" thickBot="1">
      <c r="A17" s="24" t="s">
        <v>30</v>
      </c>
      <c r="B17" s="25" t="s">
        <v>31</v>
      </c>
      <c r="C17" s="17">
        <f aca="true" t="shared" si="3" ref="C17:Q17">+C18+C19+C20</f>
        <v>0</v>
      </c>
      <c r="D17" s="17">
        <f t="shared" si="3"/>
        <v>0</v>
      </c>
      <c r="E17" s="17">
        <f t="shared" si="3"/>
        <v>0</v>
      </c>
      <c r="F17" s="17">
        <f>+F18+F19+F20</f>
        <v>0</v>
      </c>
      <c r="G17" s="17">
        <f>+G18+G19+G20</f>
        <v>0</v>
      </c>
      <c r="H17" s="17">
        <f t="shared" si="3"/>
        <v>0</v>
      </c>
      <c r="I17" s="17">
        <f>+I18+I19+I20</f>
        <v>0</v>
      </c>
      <c r="J17" s="17">
        <f>+J18+J19+J20</f>
        <v>0</v>
      </c>
      <c r="K17" s="17">
        <f>+K18+K19+K20</f>
        <v>0</v>
      </c>
      <c r="L17" s="17">
        <f>+L18+L19+L20</f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 t="shared" si="3"/>
        <v>0</v>
      </c>
      <c r="R17" s="17">
        <f t="shared" si="1"/>
        <v>0</v>
      </c>
    </row>
    <row r="18" spans="1:18" s="22" customFormat="1" ht="12" customHeight="1">
      <c r="A18" s="27" t="s">
        <v>32</v>
      </c>
      <c r="B18" s="28" t="s">
        <v>33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f t="shared" si="1"/>
        <v>0</v>
      </c>
    </row>
    <row r="19" spans="1:18" s="22" customFormat="1" ht="12" customHeight="1">
      <c r="A19" s="27" t="s">
        <v>34</v>
      </c>
      <c r="B19" s="30" t="s">
        <v>35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>
        <f t="shared" si="1"/>
        <v>0</v>
      </c>
    </row>
    <row r="20" spans="1:18" s="22" customFormat="1" ht="12" customHeight="1" thickBot="1">
      <c r="A20" s="19" t="s">
        <v>36</v>
      </c>
      <c r="B20" s="34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>
        <f t="shared" si="1"/>
        <v>0</v>
      </c>
    </row>
    <row r="21" spans="1:18" s="18" customFormat="1" ht="12" customHeight="1" thickBot="1">
      <c r="A21" s="24" t="s">
        <v>38</v>
      </c>
      <c r="B21" s="25" t="s">
        <v>39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f t="shared" si="1"/>
        <v>0</v>
      </c>
    </row>
    <row r="22" spans="1:18" s="18" customFormat="1" ht="12" customHeight="1" thickBot="1">
      <c r="A22" s="24" t="s">
        <v>40</v>
      </c>
      <c r="B22" s="25" t="s">
        <v>41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>
        <f t="shared" si="1"/>
        <v>0</v>
      </c>
    </row>
    <row r="23" spans="1:18" s="18" customFormat="1" ht="12" customHeight="1" thickBot="1">
      <c r="A23" s="11" t="s">
        <v>42</v>
      </c>
      <c r="B23" s="25" t="s">
        <v>43</v>
      </c>
      <c r="C23" s="36">
        <f aca="true" t="shared" si="4" ref="C23:Q23">+C6+C7+C12+C13+C17+C21+C22</f>
        <v>98375</v>
      </c>
      <c r="D23" s="36">
        <f t="shared" si="4"/>
        <v>-91557</v>
      </c>
      <c r="E23" s="36">
        <f t="shared" si="4"/>
        <v>0</v>
      </c>
      <c r="F23" s="36">
        <f>+F6+F7+F12+F13+F17+F21+F22</f>
        <v>0</v>
      </c>
      <c r="G23" s="36">
        <f>+G6+G7+G12+G13+G17+G21+G22</f>
        <v>0</v>
      </c>
      <c r="H23" s="36">
        <f t="shared" si="4"/>
        <v>25038</v>
      </c>
      <c r="I23" s="36">
        <f>+I6+I7+I12+I13+I17+I21+I22</f>
        <v>0</v>
      </c>
      <c r="J23" s="36">
        <f>+J6+J7+J12+J13+J17+J21+J22</f>
        <v>0</v>
      </c>
      <c r="K23" s="36">
        <f>+K6+K7+K12+K13+K17+K21+K22</f>
        <v>0</v>
      </c>
      <c r="L23" s="36">
        <f>+L6+L7+L12+L13+L17+L21+L22</f>
        <v>0</v>
      </c>
      <c r="M23" s="36">
        <f t="shared" si="4"/>
        <v>0</v>
      </c>
      <c r="N23" s="36">
        <f t="shared" si="4"/>
        <v>0</v>
      </c>
      <c r="O23" s="36">
        <f t="shared" si="4"/>
        <v>0</v>
      </c>
      <c r="P23" s="36">
        <f t="shared" si="4"/>
        <v>0</v>
      </c>
      <c r="Q23" s="36">
        <f t="shared" si="4"/>
        <v>0</v>
      </c>
      <c r="R23" s="36">
        <f t="shared" si="1"/>
        <v>123413</v>
      </c>
    </row>
    <row r="24" spans="1:18" s="18" customFormat="1" ht="12" customHeight="1" thickBot="1">
      <c r="A24" s="37" t="s">
        <v>44</v>
      </c>
      <c r="B24" s="25" t="s">
        <v>45</v>
      </c>
      <c r="C24" s="36">
        <f aca="true" t="shared" si="5" ref="C24:Q24">+C25+C26+C27</f>
        <v>5703</v>
      </c>
      <c r="D24" s="36">
        <f t="shared" si="5"/>
        <v>0</v>
      </c>
      <c r="E24" s="36">
        <f t="shared" si="5"/>
        <v>0</v>
      </c>
      <c r="F24" s="36">
        <f>+F25+F26+F27</f>
        <v>0</v>
      </c>
      <c r="G24" s="36">
        <f>+G25+G26+G27</f>
        <v>0</v>
      </c>
      <c r="H24" s="36">
        <f t="shared" si="5"/>
        <v>0</v>
      </c>
      <c r="I24" s="36">
        <f>+I25+I26+I27</f>
        <v>0</v>
      </c>
      <c r="J24" s="36">
        <f>+J25+J26+J27</f>
        <v>0</v>
      </c>
      <c r="K24" s="36">
        <f>+K25+K26+K27</f>
        <v>0</v>
      </c>
      <c r="L24" s="36">
        <f>+L25+L26+L27</f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36">
        <f t="shared" si="1"/>
        <v>5703</v>
      </c>
    </row>
    <row r="25" spans="1:18" s="18" customFormat="1" ht="12" customHeight="1">
      <c r="A25" s="27" t="s">
        <v>46</v>
      </c>
      <c r="B25" s="28" t="s">
        <v>47</v>
      </c>
      <c r="C25" s="29">
        <v>5703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f t="shared" si="1"/>
        <v>5703</v>
      </c>
    </row>
    <row r="26" spans="1:18" s="18" customFormat="1" ht="12" customHeight="1">
      <c r="A26" s="27" t="s">
        <v>48</v>
      </c>
      <c r="B26" s="30" t="s">
        <v>49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>
        <f t="shared" si="1"/>
        <v>0</v>
      </c>
    </row>
    <row r="27" spans="1:18" s="22" customFormat="1" ht="12" customHeight="1" thickBot="1">
      <c r="A27" s="19" t="s">
        <v>50</v>
      </c>
      <c r="B27" s="34" t="s">
        <v>51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>
        <f t="shared" si="1"/>
        <v>0</v>
      </c>
    </row>
    <row r="28" spans="1:18" s="22" customFormat="1" ht="15" customHeight="1" thickBot="1">
      <c r="A28" s="37" t="s">
        <v>52</v>
      </c>
      <c r="B28" s="38" t="s">
        <v>53</v>
      </c>
      <c r="C28" s="39">
        <f aca="true" t="shared" si="6" ref="C28:Q28">+C23+C24</f>
        <v>104078</v>
      </c>
      <c r="D28" s="39">
        <f t="shared" si="6"/>
        <v>-91557</v>
      </c>
      <c r="E28" s="39">
        <f t="shared" si="6"/>
        <v>0</v>
      </c>
      <c r="F28" s="39">
        <f>+F23+F24</f>
        <v>0</v>
      </c>
      <c r="G28" s="39">
        <f>+G23+G24</f>
        <v>0</v>
      </c>
      <c r="H28" s="39">
        <f t="shared" si="6"/>
        <v>25038</v>
      </c>
      <c r="I28" s="39">
        <f>+I23+I24</f>
        <v>0</v>
      </c>
      <c r="J28" s="39">
        <f>+J23+J24</f>
        <v>0</v>
      </c>
      <c r="K28" s="39">
        <f>+K23+K24</f>
        <v>0</v>
      </c>
      <c r="L28" s="39">
        <f>+L23+L24</f>
        <v>0</v>
      </c>
      <c r="M28" s="39">
        <f t="shared" si="6"/>
        <v>0</v>
      </c>
      <c r="N28" s="39">
        <f t="shared" si="6"/>
        <v>0</v>
      </c>
      <c r="O28" s="39">
        <f t="shared" si="6"/>
        <v>0</v>
      </c>
      <c r="P28" s="39">
        <f t="shared" si="6"/>
        <v>0</v>
      </c>
      <c r="Q28" s="39">
        <f t="shared" si="6"/>
        <v>0</v>
      </c>
      <c r="R28" s="39">
        <f t="shared" si="1"/>
        <v>129116</v>
      </c>
    </row>
    <row r="29" spans="1:18" s="22" customFormat="1" ht="1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1:18" ht="13.5" thickBo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</row>
    <row r="31" spans="1:18" s="13" customFormat="1" ht="16.5" customHeight="1" thickBot="1">
      <c r="A31" s="46"/>
      <c r="B31" s="47" t="s">
        <v>54</v>
      </c>
      <c r="C31" s="232" t="s">
        <v>357</v>
      </c>
      <c r="D31" s="47" t="s">
        <v>351</v>
      </c>
      <c r="E31" s="47" t="s">
        <v>352</v>
      </c>
      <c r="F31" s="47" t="s">
        <v>353</v>
      </c>
      <c r="G31" s="47" t="s">
        <v>352</v>
      </c>
      <c r="H31" s="232" t="s">
        <v>358</v>
      </c>
      <c r="I31" s="47" t="s">
        <v>351</v>
      </c>
      <c r="J31" s="47" t="s">
        <v>352</v>
      </c>
      <c r="K31" s="47" t="s">
        <v>353</v>
      </c>
      <c r="L31" s="47" t="s">
        <v>352</v>
      </c>
      <c r="M31" s="232" t="s">
        <v>359</v>
      </c>
      <c r="N31" s="47"/>
      <c r="O31" s="47"/>
      <c r="P31" s="47"/>
      <c r="Q31" s="47"/>
      <c r="R31" s="233" t="s">
        <v>341</v>
      </c>
    </row>
    <row r="32" spans="1:18" s="48" customFormat="1" ht="12" customHeight="1" thickBot="1">
      <c r="A32" s="24" t="s">
        <v>5</v>
      </c>
      <c r="B32" s="25" t="s">
        <v>55</v>
      </c>
      <c r="C32" s="17">
        <f aca="true" t="shared" si="7" ref="C32:Q32">SUM(C33:C37)</f>
        <v>12521</v>
      </c>
      <c r="D32" s="17">
        <f t="shared" si="7"/>
        <v>0</v>
      </c>
      <c r="E32" s="17">
        <f t="shared" si="7"/>
        <v>0</v>
      </c>
      <c r="F32" s="17">
        <f>SUM(F33:F37)</f>
        <v>0</v>
      </c>
      <c r="G32" s="17">
        <f>SUM(G33:G37)</f>
        <v>0</v>
      </c>
      <c r="H32" s="17">
        <f t="shared" si="7"/>
        <v>9780</v>
      </c>
      <c r="I32" s="17">
        <f>SUM(I33:I37)</f>
        <v>0</v>
      </c>
      <c r="J32" s="17">
        <f>SUM(J33:J37)</f>
        <v>0</v>
      </c>
      <c r="K32" s="17">
        <f>SUM(K33:K37)</f>
        <v>0</v>
      </c>
      <c r="L32" s="17">
        <f>SUM(L33:L37)</f>
        <v>0</v>
      </c>
      <c r="M32" s="17">
        <f t="shared" si="7"/>
        <v>0</v>
      </c>
      <c r="N32" s="17">
        <f t="shared" si="7"/>
        <v>0</v>
      </c>
      <c r="O32" s="17">
        <f t="shared" si="7"/>
        <v>0</v>
      </c>
      <c r="P32" s="17">
        <f t="shared" si="7"/>
        <v>0</v>
      </c>
      <c r="Q32" s="17">
        <f t="shared" si="7"/>
        <v>0</v>
      </c>
      <c r="R32" s="17">
        <f aca="true" t="shared" si="8" ref="R32:R65">C32+H32+M32</f>
        <v>22301</v>
      </c>
    </row>
    <row r="33" spans="1:21" ht="12" customHeight="1">
      <c r="A33" s="19" t="s">
        <v>6</v>
      </c>
      <c r="B33" s="23" t="s">
        <v>56</v>
      </c>
      <c r="C33" s="29"/>
      <c r="D33" s="29"/>
      <c r="E33" s="29"/>
      <c r="F33" s="29"/>
      <c r="G33" s="29"/>
      <c r="H33" s="29">
        <v>360</v>
      </c>
      <c r="I33" s="29"/>
      <c r="J33" s="29"/>
      <c r="K33" s="29"/>
      <c r="L33" s="29"/>
      <c r="M33" s="29"/>
      <c r="N33" s="29"/>
      <c r="O33" s="29"/>
      <c r="P33" s="29"/>
      <c r="Q33" s="29"/>
      <c r="R33" s="29">
        <f t="shared" si="8"/>
        <v>360</v>
      </c>
      <c r="T33" s="57"/>
      <c r="U33" s="57"/>
    </row>
    <row r="34" spans="1:21" ht="12" customHeight="1">
      <c r="A34" s="19" t="s">
        <v>7</v>
      </c>
      <c r="B34" s="20" t="s">
        <v>57</v>
      </c>
      <c r="C34" s="49"/>
      <c r="D34" s="49"/>
      <c r="E34" s="49"/>
      <c r="F34" s="49"/>
      <c r="G34" s="49"/>
      <c r="H34" s="49">
        <v>220</v>
      </c>
      <c r="I34" s="49"/>
      <c r="J34" s="49"/>
      <c r="K34" s="49"/>
      <c r="L34" s="49"/>
      <c r="M34" s="49"/>
      <c r="N34" s="49"/>
      <c r="O34" s="49"/>
      <c r="P34" s="49"/>
      <c r="Q34" s="49"/>
      <c r="R34" s="49">
        <f t="shared" si="8"/>
        <v>220</v>
      </c>
      <c r="T34" s="57"/>
      <c r="U34" s="57"/>
    </row>
    <row r="35" spans="1:21" ht="12" customHeight="1">
      <c r="A35" s="19" t="s">
        <v>8</v>
      </c>
      <c r="B35" s="20" t="s">
        <v>58</v>
      </c>
      <c r="C35" s="49">
        <v>1565</v>
      </c>
      <c r="D35" s="49"/>
      <c r="E35" s="49"/>
      <c r="F35" s="49"/>
      <c r="G35" s="49"/>
      <c r="H35" s="49">
        <v>4088</v>
      </c>
      <c r="I35" s="49"/>
      <c r="J35" s="49"/>
      <c r="K35" s="49"/>
      <c r="L35" s="49"/>
      <c r="M35" s="49"/>
      <c r="N35" s="49"/>
      <c r="O35" s="49"/>
      <c r="P35" s="49"/>
      <c r="Q35" s="49"/>
      <c r="R35" s="49">
        <f t="shared" si="8"/>
        <v>5653</v>
      </c>
      <c r="T35" s="57"/>
      <c r="U35" s="57"/>
    </row>
    <row r="36" spans="1:21" ht="12" customHeight="1">
      <c r="A36" s="19" t="s">
        <v>9</v>
      </c>
      <c r="B36" s="20" t="s">
        <v>59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>
        <f t="shared" si="8"/>
        <v>0</v>
      </c>
      <c r="T36" s="57"/>
      <c r="U36" s="57"/>
    </row>
    <row r="37" spans="1:21" ht="12" customHeight="1" thickBot="1">
      <c r="A37" s="19" t="s">
        <v>10</v>
      </c>
      <c r="B37" s="20" t="s">
        <v>60</v>
      </c>
      <c r="C37" s="49">
        <v>10956</v>
      </c>
      <c r="D37" s="49"/>
      <c r="E37" s="49"/>
      <c r="F37" s="49"/>
      <c r="G37" s="49"/>
      <c r="H37" s="49">
        <v>5112</v>
      </c>
      <c r="I37" s="49"/>
      <c r="J37" s="49"/>
      <c r="K37" s="49"/>
      <c r="L37" s="49"/>
      <c r="M37" s="49"/>
      <c r="N37" s="49"/>
      <c r="O37" s="49"/>
      <c r="P37" s="49"/>
      <c r="Q37" s="49"/>
      <c r="R37" s="49">
        <f t="shared" si="8"/>
        <v>16068</v>
      </c>
      <c r="T37" s="57"/>
      <c r="U37" s="57"/>
    </row>
    <row r="38" spans="1:18" ht="12" customHeight="1" thickBot="1">
      <c r="A38" s="24" t="s">
        <v>11</v>
      </c>
      <c r="B38" s="25" t="s">
        <v>61</v>
      </c>
      <c r="C38" s="17">
        <f aca="true" t="shared" si="9" ref="C38:Q38">SUM(C39:C41)</f>
        <v>0</v>
      </c>
      <c r="D38" s="17">
        <f t="shared" si="9"/>
        <v>0</v>
      </c>
      <c r="E38" s="17">
        <f t="shared" si="9"/>
        <v>0</v>
      </c>
      <c r="F38" s="17">
        <f>SUM(F39:F41)</f>
        <v>0</v>
      </c>
      <c r="G38" s="17">
        <f>SUM(G39:G41)</f>
        <v>0</v>
      </c>
      <c r="H38" s="17">
        <f t="shared" si="9"/>
        <v>0</v>
      </c>
      <c r="I38" s="17">
        <f>SUM(I39:I41)</f>
        <v>0</v>
      </c>
      <c r="J38" s="17">
        <f>SUM(J39:J41)</f>
        <v>0</v>
      </c>
      <c r="K38" s="17">
        <f>SUM(K39:K41)</f>
        <v>0</v>
      </c>
      <c r="L38" s="17">
        <f>SUM(L39:L41)</f>
        <v>0</v>
      </c>
      <c r="M38" s="17">
        <f t="shared" si="9"/>
        <v>0</v>
      </c>
      <c r="N38" s="17">
        <f t="shared" si="9"/>
        <v>0</v>
      </c>
      <c r="O38" s="17">
        <f t="shared" si="9"/>
        <v>0</v>
      </c>
      <c r="P38" s="17">
        <f t="shared" si="9"/>
        <v>0</v>
      </c>
      <c r="Q38" s="17">
        <f t="shared" si="9"/>
        <v>0</v>
      </c>
      <c r="R38" s="17">
        <f t="shared" si="8"/>
        <v>0</v>
      </c>
    </row>
    <row r="39" spans="1:18" s="48" customFormat="1" ht="12" customHeight="1">
      <c r="A39" s="19" t="s">
        <v>13</v>
      </c>
      <c r="B39" s="23" t="s">
        <v>62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>
        <f t="shared" si="8"/>
        <v>0</v>
      </c>
    </row>
    <row r="40" spans="1:18" ht="12" customHeight="1">
      <c r="A40" s="19" t="s">
        <v>15</v>
      </c>
      <c r="B40" s="20" t="s">
        <v>63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>
        <f t="shared" si="8"/>
        <v>0</v>
      </c>
    </row>
    <row r="41" spans="1:18" ht="12" customHeight="1">
      <c r="A41" s="19" t="s">
        <v>17</v>
      </c>
      <c r="B41" s="20" t="s">
        <v>64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>
        <f t="shared" si="8"/>
        <v>0</v>
      </c>
    </row>
    <row r="42" spans="1:18" ht="12" customHeight="1" thickBot="1">
      <c r="A42" s="19" t="s">
        <v>19</v>
      </c>
      <c r="B42" s="20" t="s">
        <v>65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>
        <f t="shared" si="8"/>
        <v>0</v>
      </c>
    </row>
    <row r="43" spans="1:18" s="60" customFormat="1" ht="12" customHeight="1" thickBot="1">
      <c r="A43" s="58" t="s">
        <v>23</v>
      </c>
      <c r="B43" s="25" t="s">
        <v>104</v>
      </c>
      <c r="C43" s="59">
        <f aca="true" t="shared" si="10" ref="C43:Q43">SUM(C38,C32)</f>
        <v>12521</v>
      </c>
      <c r="D43" s="59">
        <f t="shared" si="10"/>
        <v>0</v>
      </c>
      <c r="E43" s="59">
        <f t="shared" si="10"/>
        <v>0</v>
      </c>
      <c r="F43" s="59">
        <f t="shared" si="10"/>
        <v>0</v>
      </c>
      <c r="G43" s="59">
        <f t="shared" si="10"/>
        <v>0</v>
      </c>
      <c r="H43" s="59">
        <f t="shared" si="10"/>
        <v>9780</v>
      </c>
      <c r="I43" s="59">
        <f t="shared" si="10"/>
        <v>0</v>
      </c>
      <c r="J43" s="59">
        <f t="shared" si="10"/>
        <v>0</v>
      </c>
      <c r="K43" s="59">
        <f t="shared" si="10"/>
        <v>0</v>
      </c>
      <c r="L43" s="59">
        <f t="shared" si="10"/>
        <v>0</v>
      </c>
      <c r="M43" s="59">
        <f t="shared" si="10"/>
        <v>0</v>
      </c>
      <c r="N43" s="59">
        <f t="shared" si="10"/>
        <v>0</v>
      </c>
      <c r="O43" s="59">
        <f t="shared" si="10"/>
        <v>0</v>
      </c>
      <c r="P43" s="59">
        <f t="shared" si="10"/>
        <v>0</v>
      </c>
      <c r="Q43" s="59">
        <f t="shared" si="10"/>
        <v>0</v>
      </c>
      <c r="R43" s="59">
        <f t="shared" si="8"/>
        <v>22301</v>
      </c>
    </row>
    <row r="44" spans="1:18" s="60" customFormat="1" ht="12" customHeight="1" thickBot="1">
      <c r="A44" s="58" t="s">
        <v>30</v>
      </c>
      <c r="B44" s="25" t="s">
        <v>72</v>
      </c>
      <c r="C44" s="59">
        <f aca="true" t="shared" si="11" ref="C44:Q44">+C45+C46+C47</f>
        <v>0</v>
      </c>
      <c r="D44" s="59">
        <f t="shared" si="11"/>
        <v>0</v>
      </c>
      <c r="E44" s="59">
        <f t="shared" si="11"/>
        <v>0</v>
      </c>
      <c r="F44" s="59">
        <f t="shared" si="11"/>
        <v>0</v>
      </c>
      <c r="G44" s="59">
        <f t="shared" si="11"/>
        <v>0</v>
      </c>
      <c r="H44" s="59">
        <f t="shared" si="11"/>
        <v>0</v>
      </c>
      <c r="I44" s="59">
        <f t="shared" si="11"/>
        <v>0</v>
      </c>
      <c r="J44" s="59">
        <f t="shared" si="11"/>
        <v>0</v>
      </c>
      <c r="K44" s="59">
        <f t="shared" si="11"/>
        <v>0</v>
      </c>
      <c r="L44" s="59">
        <f t="shared" si="11"/>
        <v>0</v>
      </c>
      <c r="M44" s="59">
        <f t="shared" si="11"/>
        <v>0</v>
      </c>
      <c r="N44" s="59">
        <f t="shared" si="11"/>
        <v>0</v>
      </c>
      <c r="O44" s="59">
        <f t="shared" si="11"/>
        <v>0</v>
      </c>
      <c r="P44" s="59">
        <f t="shared" si="11"/>
        <v>0</v>
      </c>
      <c r="Q44" s="59">
        <f t="shared" si="11"/>
        <v>0</v>
      </c>
      <c r="R44" s="59">
        <f t="shared" si="8"/>
        <v>0</v>
      </c>
    </row>
    <row r="45" spans="1:18" s="63" customFormat="1" ht="12" customHeight="1">
      <c r="A45" s="61" t="s">
        <v>32</v>
      </c>
      <c r="B45" s="23" t="s">
        <v>73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>
        <f t="shared" si="8"/>
        <v>0</v>
      </c>
    </row>
    <row r="46" spans="1:18" s="60" customFormat="1" ht="12" customHeight="1">
      <c r="A46" s="61" t="s">
        <v>34</v>
      </c>
      <c r="B46" s="23" t="s">
        <v>74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>
        <f t="shared" si="8"/>
        <v>0</v>
      </c>
    </row>
    <row r="47" spans="1:18" s="60" customFormat="1" ht="12" customHeight="1" thickBot="1">
      <c r="A47" s="64" t="s">
        <v>36</v>
      </c>
      <c r="B47" s="65" t="s">
        <v>75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>
        <f t="shared" si="8"/>
        <v>0</v>
      </c>
    </row>
    <row r="48" spans="1:18" s="60" customFormat="1" ht="12" customHeight="1" thickBot="1">
      <c r="A48" s="58" t="s">
        <v>38</v>
      </c>
      <c r="B48" s="25" t="s">
        <v>76</v>
      </c>
      <c r="C48" s="59">
        <f aca="true" t="shared" si="12" ref="C48:Q48">+C49+C50+C51+C52</f>
        <v>0</v>
      </c>
      <c r="D48" s="59">
        <f t="shared" si="12"/>
        <v>0</v>
      </c>
      <c r="E48" s="59">
        <f t="shared" si="12"/>
        <v>0</v>
      </c>
      <c r="F48" s="59">
        <f t="shared" si="12"/>
        <v>0</v>
      </c>
      <c r="G48" s="59">
        <f t="shared" si="12"/>
        <v>0</v>
      </c>
      <c r="H48" s="59">
        <f t="shared" si="12"/>
        <v>0</v>
      </c>
      <c r="I48" s="59">
        <f t="shared" si="12"/>
        <v>0</v>
      </c>
      <c r="J48" s="59">
        <f t="shared" si="12"/>
        <v>0</v>
      </c>
      <c r="K48" s="59">
        <f t="shared" si="12"/>
        <v>0</v>
      </c>
      <c r="L48" s="59">
        <f t="shared" si="12"/>
        <v>0</v>
      </c>
      <c r="M48" s="59">
        <f t="shared" si="12"/>
        <v>0</v>
      </c>
      <c r="N48" s="59">
        <f t="shared" si="12"/>
        <v>0</v>
      </c>
      <c r="O48" s="59">
        <f t="shared" si="12"/>
        <v>0</v>
      </c>
      <c r="P48" s="59">
        <f t="shared" si="12"/>
        <v>0</v>
      </c>
      <c r="Q48" s="59">
        <f t="shared" si="12"/>
        <v>0</v>
      </c>
      <c r="R48" s="59">
        <f t="shared" si="8"/>
        <v>0</v>
      </c>
    </row>
    <row r="49" spans="1:18" s="60" customFormat="1" ht="12" customHeight="1">
      <c r="A49" s="61" t="s">
        <v>77</v>
      </c>
      <c r="B49" s="23" t="s">
        <v>78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>
        <f t="shared" si="8"/>
        <v>0</v>
      </c>
    </row>
    <row r="50" spans="1:18" s="60" customFormat="1" ht="12" customHeight="1">
      <c r="A50" s="61" t="s">
        <v>79</v>
      </c>
      <c r="B50" s="23" t="s">
        <v>80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>
        <f t="shared" si="8"/>
        <v>0</v>
      </c>
    </row>
    <row r="51" spans="1:18" s="60" customFormat="1" ht="12" customHeight="1">
      <c r="A51" s="61" t="s">
        <v>81</v>
      </c>
      <c r="B51" s="23" t="s">
        <v>82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>
        <f t="shared" si="8"/>
        <v>0</v>
      </c>
    </row>
    <row r="52" spans="1:18" s="63" customFormat="1" ht="12" customHeight="1" thickBot="1">
      <c r="A52" s="64" t="s">
        <v>83</v>
      </c>
      <c r="B52" s="65" t="s">
        <v>84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>
        <f t="shared" si="8"/>
        <v>0</v>
      </c>
    </row>
    <row r="53" spans="1:23" s="60" customFormat="1" ht="12" customHeight="1" thickBot="1">
      <c r="A53" s="58" t="s">
        <v>40</v>
      </c>
      <c r="B53" s="25" t="s">
        <v>107</v>
      </c>
      <c r="C53" s="66">
        <f aca="true" t="shared" si="13" ref="C53:Q53">+C54+C55+C57+C58+C56</f>
        <v>91557</v>
      </c>
      <c r="D53" s="66">
        <f t="shared" si="13"/>
        <v>-91557</v>
      </c>
      <c r="E53" s="66">
        <f t="shared" si="13"/>
        <v>0</v>
      </c>
      <c r="F53" s="66">
        <f t="shared" si="13"/>
        <v>0</v>
      </c>
      <c r="G53" s="66">
        <f t="shared" si="13"/>
        <v>0</v>
      </c>
      <c r="H53" s="66">
        <f t="shared" si="13"/>
        <v>15258</v>
      </c>
      <c r="I53" s="66">
        <f t="shared" si="13"/>
        <v>0</v>
      </c>
      <c r="J53" s="66">
        <f t="shared" si="13"/>
        <v>0</v>
      </c>
      <c r="K53" s="66">
        <f t="shared" si="13"/>
        <v>0</v>
      </c>
      <c r="L53" s="66">
        <f t="shared" si="13"/>
        <v>0</v>
      </c>
      <c r="M53" s="66">
        <f t="shared" si="13"/>
        <v>0</v>
      </c>
      <c r="N53" s="66">
        <f t="shared" si="13"/>
        <v>0</v>
      </c>
      <c r="O53" s="66">
        <f t="shared" si="13"/>
        <v>0</v>
      </c>
      <c r="P53" s="66">
        <f t="shared" si="13"/>
        <v>0</v>
      </c>
      <c r="Q53" s="66">
        <f t="shared" si="13"/>
        <v>0</v>
      </c>
      <c r="R53" s="66">
        <f t="shared" si="8"/>
        <v>106815</v>
      </c>
      <c r="W53" s="67"/>
    </row>
    <row r="54" spans="1:18" s="60" customFormat="1" ht="15">
      <c r="A54" s="61" t="s">
        <v>86</v>
      </c>
      <c r="B54" s="23" t="s">
        <v>87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>
        <f t="shared" si="8"/>
        <v>0</v>
      </c>
    </row>
    <row r="55" spans="1:18" s="60" customFormat="1" ht="12" customHeight="1">
      <c r="A55" s="61" t="s">
        <v>88</v>
      </c>
      <c r="B55" s="23" t="s">
        <v>89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>
        <f t="shared" si="8"/>
        <v>0</v>
      </c>
    </row>
    <row r="56" spans="1:18" s="60" customFormat="1" ht="12" customHeight="1">
      <c r="A56" s="61" t="s">
        <v>90</v>
      </c>
      <c r="B56" s="23" t="s">
        <v>106</v>
      </c>
      <c r="C56" s="62">
        <v>91557</v>
      </c>
      <c r="D56" s="62">
        <v>-91557</v>
      </c>
      <c r="E56" s="62">
        <v>0</v>
      </c>
      <c r="F56" s="62">
        <v>0</v>
      </c>
      <c r="G56" s="62">
        <v>0</v>
      </c>
      <c r="H56" s="62">
        <v>15258</v>
      </c>
      <c r="I56" s="62"/>
      <c r="J56" s="62"/>
      <c r="K56" s="62"/>
      <c r="L56" s="62"/>
      <c r="M56" s="62"/>
      <c r="N56" s="62"/>
      <c r="O56" s="62"/>
      <c r="P56" s="62"/>
      <c r="Q56" s="62"/>
      <c r="R56" s="62">
        <f t="shared" si="8"/>
        <v>106815</v>
      </c>
    </row>
    <row r="57" spans="1:18" s="63" customFormat="1" ht="12" customHeight="1">
      <c r="A57" s="61" t="s">
        <v>92</v>
      </c>
      <c r="B57" s="23" t="s">
        <v>91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>
        <f t="shared" si="8"/>
        <v>0</v>
      </c>
    </row>
    <row r="58" spans="1:18" s="63" customFormat="1" ht="12" customHeight="1" thickBot="1">
      <c r="A58" s="64" t="s">
        <v>105</v>
      </c>
      <c r="B58" s="65" t="s">
        <v>93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>
        <f t="shared" si="8"/>
        <v>0</v>
      </c>
    </row>
    <row r="59" spans="1:18" s="63" customFormat="1" ht="12" customHeight="1" thickBot="1">
      <c r="A59" s="58" t="s">
        <v>42</v>
      </c>
      <c r="B59" s="25" t="s">
        <v>94</v>
      </c>
      <c r="C59" s="68">
        <f aca="true" t="shared" si="14" ref="C59:Q59">+C60+C61+C62+C63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4"/>
        <v>0</v>
      </c>
      <c r="H59" s="68">
        <f t="shared" si="14"/>
        <v>0</v>
      </c>
      <c r="I59" s="68">
        <f t="shared" si="14"/>
        <v>0</v>
      </c>
      <c r="J59" s="68">
        <f t="shared" si="14"/>
        <v>0</v>
      </c>
      <c r="K59" s="68">
        <f t="shared" si="14"/>
        <v>0</v>
      </c>
      <c r="L59" s="68">
        <f t="shared" si="14"/>
        <v>0</v>
      </c>
      <c r="M59" s="68">
        <f t="shared" si="14"/>
        <v>0</v>
      </c>
      <c r="N59" s="68">
        <f t="shared" si="14"/>
        <v>0</v>
      </c>
      <c r="O59" s="68">
        <f t="shared" si="14"/>
        <v>0</v>
      </c>
      <c r="P59" s="68">
        <f t="shared" si="14"/>
        <v>0</v>
      </c>
      <c r="Q59" s="68">
        <f t="shared" si="14"/>
        <v>0</v>
      </c>
      <c r="R59" s="68">
        <f t="shared" si="8"/>
        <v>0</v>
      </c>
    </row>
    <row r="60" spans="1:18" s="63" customFormat="1" ht="12" customHeight="1">
      <c r="A60" s="61" t="s">
        <v>95</v>
      </c>
      <c r="B60" s="23" t="s">
        <v>96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>
        <f t="shared" si="8"/>
        <v>0</v>
      </c>
    </row>
    <row r="61" spans="1:18" s="63" customFormat="1" ht="12" customHeight="1">
      <c r="A61" s="61" t="s">
        <v>97</v>
      </c>
      <c r="B61" s="23" t="s">
        <v>98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>
        <f t="shared" si="8"/>
        <v>0</v>
      </c>
    </row>
    <row r="62" spans="1:18" s="63" customFormat="1" ht="12" customHeight="1">
      <c r="A62" s="61" t="s">
        <v>99</v>
      </c>
      <c r="B62" s="23" t="s">
        <v>100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>
        <f t="shared" si="8"/>
        <v>0</v>
      </c>
    </row>
    <row r="63" spans="1:18" s="60" customFormat="1" ht="12.75" customHeight="1" thickBot="1">
      <c r="A63" s="61" t="s">
        <v>101</v>
      </c>
      <c r="B63" s="23" t="s">
        <v>102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>
        <f t="shared" si="8"/>
        <v>0</v>
      </c>
    </row>
    <row r="64" spans="1:18" s="60" customFormat="1" ht="12" customHeight="1" thickBot="1">
      <c r="A64" s="58" t="s">
        <v>44</v>
      </c>
      <c r="B64" s="25" t="s">
        <v>103</v>
      </c>
      <c r="C64" s="69">
        <f aca="true" t="shared" si="15" ref="C64:Q64">SUM(C59,C53,C48,C44)</f>
        <v>91557</v>
      </c>
      <c r="D64" s="69">
        <f t="shared" si="15"/>
        <v>-91557</v>
      </c>
      <c r="E64" s="69">
        <f t="shared" si="15"/>
        <v>0</v>
      </c>
      <c r="F64" s="69">
        <f t="shared" si="15"/>
        <v>0</v>
      </c>
      <c r="G64" s="69">
        <f t="shared" si="15"/>
        <v>0</v>
      </c>
      <c r="H64" s="69">
        <f t="shared" si="15"/>
        <v>15258</v>
      </c>
      <c r="I64" s="69">
        <f t="shared" si="15"/>
        <v>0</v>
      </c>
      <c r="J64" s="69">
        <f t="shared" si="15"/>
        <v>0</v>
      </c>
      <c r="K64" s="69">
        <f t="shared" si="15"/>
        <v>0</v>
      </c>
      <c r="L64" s="69">
        <f t="shared" si="15"/>
        <v>0</v>
      </c>
      <c r="M64" s="69">
        <f t="shared" si="15"/>
        <v>0</v>
      </c>
      <c r="N64" s="69">
        <f t="shared" si="15"/>
        <v>0</v>
      </c>
      <c r="O64" s="69">
        <f t="shared" si="15"/>
        <v>0</v>
      </c>
      <c r="P64" s="69">
        <f t="shared" si="15"/>
        <v>0</v>
      </c>
      <c r="Q64" s="69">
        <f t="shared" si="15"/>
        <v>0</v>
      </c>
      <c r="R64" s="69">
        <f t="shared" si="8"/>
        <v>106815</v>
      </c>
    </row>
    <row r="65" spans="1:18" ht="12" customHeight="1" thickBot="1">
      <c r="A65" s="24" t="s">
        <v>21</v>
      </c>
      <c r="B65" s="50" t="s">
        <v>66</v>
      </c>
      <c r="C65" s="51">
        <f aca="true" t="shared" si="16" ref="C65:Q65">SUM(C64,C43)</f>
        <v>104078</v>
      </c>
      <c r="D65" s="51">
        <f t="shared" si="16"/>
        <v>-91557</v>
      </c>
      <c r="E65" s="51">
        <f t="shared" si="16"/>
        <v>0</v>
      </c>
      <c r="F65" s="51">
        <f t="shared" si="16"/>
        <v>0</v>
      </c>
      <c r="G65" s="51">
        <f t="shared" si="16"/>
        <v>0</v>
      </c>
      <c r="H65" s="51">
        <f t="shared" si="16"/>
        <v>25038</v>
      </c>
      <c r="I65" s="51">
        <f t="shared" si="16"/>
        <v>0</v>
      </c>
      <c r="J65" s="51">
        <f t="shared" si="16"/>
        <v>0</v>
      </c>
      <c r="K65" s="51">
        <f t="shared" si="16"/>
        <v>0</v>
      </c>
      <c r="L65" s="51">
        <f t="shared" si="16"/>
        <v>0</v>
      </c>
      <c r="M65" s="51">
        <f t="shared" si="16"/>
        <v>0</v>
      </c>
      <c r="N65" s="51">
        <f t="shared" si="16"/>
        <v>0</v>
      </c>
      <c r="O65" s="51">
        <f t="shared" si="16"/>
        <v>0</v>
      </c>
      <c r="P65" s="51">
        <f t="shared" si="16"/>
        <v>0</v>
      </c>
      <c r="Q65" s="51">
        <f t="shared" si="16"/>
        <v>0</v>
      </c>
      <c r="R65" s="51">
        <f t="shared" si="8"/>
        <v>129116</v>
      </c>
    </row>
    <row r="66" spans="3:18" ht="12" customHeight="1" thickBo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1:18" ht="12" customHeight="1" thickBot="1">
      <c r="A67" s="54" t="s">
        <v>67</v>
      </c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2" customHeight="1" thickBot="1">
      <c r="A68" s="54" t="s">
        <v>68</v>
      </c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</sheetData>
  <sheetProtection formatCells="0"/>
  <mergeCells count="3">
    <mergeCell ref="C3:R3"/>
    <mergeCell ref="R4:R5"/>
    <mergeCell ref="C5:M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3"/>
  <headerFooter alignWithMargins="0">
    <oddHeader>&amp;C&amp;"-,Félkövér"&amp;14Völgységi Önkormányzatok Társulása bevételei és kiadásai előirányzat csoport és kiemelt előirányzat szerinti bontásban&amp;R3. sz.melléklet</oddHeader>
  </headerFooter>
  <rowBreaks count="1" manualBreakCount="1">
    <brk id="3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130" zoomScaleNormal="130" zoomScalePageLayoutView="0" workbookViewId="0" topLeftCell="A1">
      <selection activeCell="R2" sqref="R2"/>
    </sheetView>
  </sheetViews>
  <sheetFormatPr defaultColWidth="9.140625" defaultRowHeight="15"/>
  <cols>
    <col min="1" max="1" width="8.421875" style="52" customWidth="1"/>
    <col min="2" max="2" width="67.8515625" style="10" customWidth="1"/>
    <col min="3" max="3" width="11.421875" style="10" customWidth="1"/>
    <col min="4" max="7" width="11.421875" style="10" hidden="1" customWidth="1"/>
    <col min="8" max="8" width="11.421875" style="10" customWidth="1"/>
    <col min="9" max="12" width="11.421875" style="10" hidden="1" customWidth="1"/>
    <col min="13" max="13" width="11.421875" style="10" customWidth="1"/>
    <col min="14" max="17" width="11.421875" style="10" hidden="1" customWidth="1"/>
    <col min="18" max="18" width="11.421875" style="10" customWidth="1"/>
    <col min="19" max="16384" width="9.140625" style="10" customWidth="1"/>
  </cols>
  <sheetData>
    <row r="1" spans="1:18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7" customFormat="1" ht="15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0</v>
      </c>
    </row>
    <row r="3" spans="1:18" ht="15.75" customHeight="1" thickBot="1">
      <c r="A3" s="8" t="s">
        <v>1</v>
      </c>
      <c r="B3" s="9" t="s">
        <v>2</v>
      </c>
      <c r="C3" s="494" t="s">
        <v>3</v>
      </c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6"/>
    </row>
    <row r="4" spans="1:18" s="13" customFormat="1" ht="31.5" customHeight="1" thickBot="1">
      <c r="A4" s="11">
        <v>1</v>
      </c>
      <c r="B4" s="12">
        <v>2</v>
      </c>
      <c r="C4" s="501" t="s">
        <v>354</v>
      </c>
      <c r="D4" s="502"/>
      <c r="E4" s="502"/>
      <c r="F4" s="502"/>
      <c r="G4" s="503"/>
      <c r="H4" s="501" t="s">
        <v>355</v>
      </c>
      <c r="I4" s="502"/>
      <c r="J4" s="502"/>
      <c r="K4" s="502"/>
      <c r="L4" s="503"/>
      <c r="M4" s="501" t="s">
        <v>356</v>
      </c>
      <c r="N4" s="502"/>
      <c r="O4" s="502"/>
      <c r="P4" s="502"/>
      <c r="Q4" s="503"/>
      <c r="R4" s="497" t="s">
        <v>70</v>
      </c>
    </row>
    <row r="5" spans="1:18" s="13" customFormat="1" ht="15.75" customHeight="1" thickBot="1">
      <c r="A5" s="14"/>
      <c r="B5" s="15" t="s">
        <v>4</v>
      </c>
      <c r="C5" s="504"/>
      <c r="D5" s="481"/>
      <c r="E5" s="481"/>
      <c r="F5" s="481"/>
      <c r="G5" s="482"/>
      <c r="H5" s="504"/>
      <c r="I5" s="481"/>
      <c r="J5" s="481"/>
      <c r="K5" s="481"/>
      <c r="L5" s="482"/>
      <c r="M5" s="504"/>
      <c r="N5" s="481"/>
      <c r="O5" s="481"/>
      <c r="P5" s="481"/>
      <c r="Q5" s="482"/>
      <c r="R5" s="498"/>
    </row>
    <row r="6" spans="1:18" s="18" customFormat="1" ht="12" customHeight="1" thickBot="1">
      <c r="A6" s="11" t="s">
        <v>5</v>
      </c>
      <c r="B6" s="16" t="s">
        <v>69</v>
      </c>
      <c r="C6" s="17">
        <v>66541</v>
      </c>
      <c r="D6" s="17"/>
      <c r="E6" s="17"/>
      <c r="F6" s="17"/>
      <c r="G6" s="17"/>
      <c r="H6" s="17">
        <v>3742</v>
      </c>
      <c r="I6" s="17">
        <f>J6-H6</f>
        <v>-3742</v>
      </c>
      <c r="J6" s="17"/>
      <c r="K6" s="17"/>
      <c r="L6" s="17">
        <f>SUM(J6:K6)</f>
        <v>0</v>
      </c>
      <c r="M6" s="17"/>
      <c r="N6" s="17">
        <f>O6-M6</f>
        <v>0</v>
      </c>
      <c r="O6" s="17"/>
      <c r="P6" s="17"/>
      <c r="Q6" s="17">
        <f>SUM(O6:P6)</f>
        <v>0</v>
      </c>
      <c r="R6" s="17">
        <f>C6+H6+M6</f>
        <v>70283</v>
      </c>
    </row>
    <row r="7" spans="1:18" s="18" customFormat="1" ht="12" customHeight="1" thickBot="1">
      <c r="A7" s="11" t="s">
        <v>11</v>
      </c>
      <c r="B7" s="16" t="s">
        <v>12</v>
      </c>
      <c r="C7" s="17">
        <f>SUM(C8:C10)</f>
        <v>0</v>
      </c>
      <c r="D7" s="17">
        <f aca="true" t="shared" si="0" ref="D7:D28">E7-C7</f>
        <v>0</v>
      </c>
      <c r="E7" s="17">
        <f>SUM(E8:E10)</f>
        <v>0</v>
      </c>
      <c r="F7" s="17">
        <f>SUM(F8:F10)</f>
        <v>0</v>
      </c>
      <c r="G7" s="17">
        <f aca="true" t="shared" si="1" ref="G7:G28">SUM(E7:F7)</f>
        <v>0</v>
      </c>
      <c r="H7" s="17">
        <f>SUM(H8:H10)</f>
        <v>0</v>
      </c>
      <c r="I7" s="17">
        <f aca="true" t="shared" si="2" ref="I7:I28">J7-H7</f>
        <v>0</v>
      </c>
      <c r="J7" s="17">
        <f>SUM(J8:J10)</f>
        <v>0</v>
      </c>
      <c r="K7" s="17">
        <f>SUM(K8:K10)</f>
        <v>0</v>
      </c>
      <c r="L7" s="17">
        <f aca="true" t="shared" si="3" ref="L7:L28">SUM(J7:K7)</f>
        <v>0</v>
      </c>
      <c r="M7" s="17">
        <f>SUM(M8:M10)</f>
        <v>0</v>
      </c>
      <c r="N7" s="17">
        <f aca="true" t="shared" si="4" ref="N7:N28">O7-M7</f>
        <v>0</v>
      </c>
      <c r="O7" s="17">
        <f>SUM(O8:O10)</f>
        <v>0</v>
      </c>
      <c r="P7" s="17">
        <f>SUM(P8:P10)</f>
        <v>0</v>
      </c>
      <c r="Q7" s="17">
        <f aca="true" t="shared" si="5" ref="Q7:Q28">SUM(O7:P7)</f>
        <v>0</v>
      </c>
      <c r="R7" s="17">
        <f aca="true" t="shared" si="6" ref="R7:R28">C7+H7+M7</f>
        <v>0</v>
      </c>
    </row>
    <row r="8" spans="1:18" s="22" customFormat="1" ht="12" customHeight="1">
      <c r="A8" s="19" t="s">
        <v>13</v>
      </c>
      <c r="B8" s="23" t="s">
        <v>14</v>
      </c>
      <c r="C8" s="21"/>
      <c r="D8" s="21">
        <f t="shared" si="0"/>
        <v>0</v>
      </c>
      <c r="E8" s="21"/>
      <c r="F8" s="21"/>
      <c r="G8" s="21">
        <f t="shared" si="1"/>
        <v>0</v>
      </c>
      <c r="H8" s="21"/>
      <c r="I8" s="21">
        <f t="shared" si="2"/>
        <v>0</v>
      </c>
      <c r="J8" s="21"/>
      <c r="K8" s="21"/>
      <c r="L8" s="21">
        <f t="shared" si="3"/>
        <v>0</v>
      </c>
      <c r="M8" s="21"/>
      <c r="N8" s="21">
        <f t="shared" si="4"/>
        <v>0</v>
      </c>
      <c r="O8" s="21"/>
      <c r="P8" s="21"/>
      <c r="Q8" s="21">
        <f t="shared" si="5"/>
        <v>0</v>
      </c>
      <c r="R8" s="21">
        <f t="shared" si="6"/>
        <v>0</v>
      </c>
    </row>
    <row r="9" spans="1:18" s="22" customFormat="1" ht="12" customHeight="1">
      <c r="A9" s="19" t="s">
        <v>15</v>
      </c>
      <c r="B9" s="20" t="s">
        <v>16</v>
      </c>
      <c r="C9" s="21"/>
      <c r="D9" s="21">
        <f t="shared" si="0"/>
        <v>0</v>
      </c>
      <c r="E9" s="21"/>
      <c r="F9" s="21"/>
      <c r="G9" s="21">
        <f t="shared" si="1"/>
        <v>0</v>
      </c>
      <c r="H9" s="21"/>
      <c r="I9" s="21">
        <f t="shared" si="2"/>
        <v>0</v>
      </c>
      <c r="J9" s="21"/>
      <c r="K9" s="21"/>
      <c r="L9" s="21">
        <f t="shared" si="3"/>
        <v>0</v>
      </c>
      <c r="M9" s="21"/>
      <c r="N9" s="21">
        <f t="shared" si="4"/>
        <v>0</v>
      </c>
      <c r="O9" s="21"/>
      <c r="P9" s="21"/>
      <c r="Q9" s="21">
        <f t="shared" si="5"/>
        <v>0</v>
      </c>
      <c r="R9" s="21">
        <f t="shared" si="6"/>
        <v>0</v>
      </c>
    </row>
    <row r="10" spans="1:18" s="22" customFormat="1" ht="12" customHeight="1">
      <c r="A10" s="19" t="s">
        <v>17</v>
      </c>
      <c r="B10" s="20" t="s">
        <v>18</v>
      </c>
      <c r="C10" s="21"/>
      <c r="D10" s="21">
        <f t="shared" si="0"/>
        <v>0</v>
      </c>
      <c r="E10" s="21"/>
      <c r="F10" s="21"/>
      <c r="G10" s="21">
        <f t="shared" si="1"/>
        <v>0</v>
      </c>
      <c r="H10" s="21"/>
      <c r="I10" s="21">
        <f t="shared" si="2"/>
        <v>0</v>
      </c>
      <c r="J10" s="21"/>
      <c r="K10" s="21"/>
      <c r="L10" s="21">
        <f t="shared" si="3"/>
        <v>0</v>
      </c>
      <c r="M10" s="21"/>
      <c r="N10" s="21">
        <f t="shared" si="4"/>
        <v>0</v>
      </c>
      <c r="O10" s="21"/>
      <c r="P10" s="21"/>
      <c r="Q10" s="21">
        <f t="shared" si="5"/>
        <v>0</v>
      </c>
      <c r="R10" s="21">
        <f t="shared" si="6"/>
        <v>0</v>
      </c>
    </row>
    <row r="11" spans="1:18" s="22" customFormat="1" ht="12" customHeight="1" thickBot="1">
      <c r="A11" s="19" t="s">
        <v>19</v>
      </c>
      <c r="B11" s="20" t="s">
        <v>20</v>
      </c>
      <c r="C11" s="21"/>
      <c r="D11" s="21">
        <f t="shared" si="0"/>
        <v>0</v>
      </c>
      <c r="E11" s="21"/>
      <c r="F11" s="21"/>
      <c r="G11" s="21">
        <f t="shared" si="1"/>
        <v>0</v>
      </c>
      <c r="H11" s="21"/>
      <c r="I11" s="21">
        <f t="shared" si="2"/>
        <v>0</v>
      </c>
      <c r="J11" s="21"/>
      <c r="K11" s="21"/>
      <c r="L11" s="21">
        <f t="shared" si="3"/>
        <v>0</v>
      </c>
      <c r="M11" s="21"/>
      <c r="N11" s="21">
        <f t="shared" si="4"/>
        <v>0</v>
      </c>
      <c r="O11" s="21"/>
      <c r="P11" s="21"/>
      <c r="Q11" s="21">
        <f t="shared" si="5"/>
        <v>0</v>
      </c>
      <c r="R11" s="21">
        <f t="shared" si="6"/>
        <v>0</v>
      </c>
    </row>
    <row r="12" spans="1:18" s="22" customFormat="1" ht="12" customHeight="1" thickBot="1">
      <c r="A12" s="24" t="s">
        <v>21</v>
      </c>
      <c r="B12" s="25" t="s">
        <v>22</v>
      </c>
      <c r="C12" s="26"/>
      <c r="D12" s="26">
        <f t="shared" si="0"/>
        <v>0</v>
      </c>
      <c r="E12" s="26"/>
      <c r="F12" s="26"/>
      <c r="G12" s="26">
        <f t="shared" si="1"/>
        <v>0</v>
      </c>
      <c r="H12" s="26"/>
      <c r="I12" s="26">
        <f t="shared" si="2"/>
        <v>0</v>
      </c>
      <c r="J12" s="26"/>
      <c r="K12" s="26"/>
      <c r="L12" s="26">
        <f t="shared" si="3"/>
        <v>0</v>
      </c>
      <c r="M12" s="26"/>
      <c r="N12" s="26">
        <f t="shared" si="4"/>
        <v>0</v>
      </c>
      <c r="O12" s="26"/>
      <c r="P12" s="26"/>
      <c r="Q12" s="26">
        <f t="shared" si="5"/>
        <v>0</v>
      </c>
      <c r="R12" s="26">
        <f t="shared" si="6"/>
        <v>0</v>
      </c>
    </row>
    <row r="13" spans="1:18" s="22" customFormat="1" ht="12" customHeight="1" thickBot="1">
      <c r="A13" s="24" t="s">
        <v>23</v>
      </c>
      <c r="B13" s="25" t="s">
        <v>24</v>
      </c>
      <c r="C13" s="17">
        <f>+C14+C15</f>
        <v>0</v>
      </c>
      <c r="D13" s="17">
        <f t="shared" si="0"/>
        <v>0</v>
      </c>
      <c r="E13" s="17">
        <f>+E14+E15</f>
        <v>0</v>
      </c>
      <c r="F13" s="17">
        <f>+F14+F15</f>
        <v>0</v>
      </c>
      <c r="G13" s="17">
        <f t="shared" si="1"/>
        <v>0</v>
      </c>
      <c r="H13" s="17">
        <f>+H14+H15</f>
        <v>0</v>
      </c>
      <c r="I13" s="17">
        <f t="shared" si="2"/>
        <v>0</v>
      </c>
      <c r="J13" s="17">
        <f>+J14+J15</f>
        <v>0</v>
      </c>
      <c r="K13" s="17">
        <f>+K14+K15</f>
        <v>0</v>
      </c>
      <c r="L13" s="17">
        <f t="shared" si="3"/>
        <v>0</v>
      </c>
      <c r="M13" s="17">
        <f>+M14+M15</f>
        <v>0</v>
      </c>
      <c r="N13" s="17">
        <f t="shared" si="4"/>
        <v>0</v>
      </c>
      <c r="O13" s="17">
        <f>+O14+O15</f>
        <v>0</v>
      </c>
      <c r="P13" s="17">
        <f>+P14+P15</f>
        <v>0</v>
      </c>
      <c r="Q13" s="17">
        <f t="shared" si="5"/>
        <v>0</v>
      </c>
      <c r="R13" s="17">
        <f t="shared" si="6"/>
        <v>0</v>
      </c>
    </row>
    <row r="14" spans="1:18" s="22" customFormat="1" ht="12" customHeight="1">
      <c r="A14" s="27" t="s">
        <v>25</v>
      </c>
      <c r="B14" s="28" t="s">
        <v>16</v>
      </c>
      <c r="C14" s="29"/>
      <c r="D14" s="29">
        <f t="shared" si="0"/>
        <v>0</v>
      </c>
      <c r="E14" s="29"/>
      <c r="F14" s="29"/>
      <c r="G14" s="29">
        <f t="shared" si="1"/>
        <v>0</v>
      </c>
      <c r="H14" s="29"/>
      <c r="I14" s="29">
        <f t="shared" si="2"/>
        <v>0</v>
      </c>
      <c r="J14" s="29"/>
      <c r="K14" s="29"/>
      <c r="L14" s="29">
        <f t="shared" si="3"/>
        <v>0</v>
      </c>
      <c r="M14" s="29"/>
      <c r="N14" s="29">
        <f t="shared" si="4"/>
        <v>0</v>
      </c>
      <c r="O14" s="29"/>
      <c r="P14" s="29"/>
      <c r="Q14" s="29">
        <f t="shared" si="5"/>
        <v>0</v>
      </c>
      <c r="R14" s="29">
        <f t="shared" si="6"/>
        <v>0</v>
      </c>
    </row>
    <row r="15" spans="1:18" s="22" customFormat="1" ht="12" customHeight="1">
      <c r="A15" s="27" t="s">
        <v>26</v>
      </c>
      <c r="B15" s="30" t="s">
        <v>27</v>
      </c>
      <c r="C15" s="31"/>
      <c r="D15" s="31">
        <f t="shared" si="0"/>
        <v>0</v>
      </c>
      <c r="E15" s="31"/>
      <c r="F15" s="31"/>
      <c r="G15" s="31">
        <f t="shared" si="1"/>
        <v>0</v>
      </c>
      <c r="H15" s="31"/>
      <c r="I15" s="31">
        <f t="shared" si="2"/>
        <v>0</v>
      </c>
      <c r="J15" s="31"/>
      <c r="K15" s="31"/>
      <c r="L15" s="31">
        <f t="shared" si="3"/>
        <v>0</v>
      </c>
      <c r="M15" s="31"/>
      <c r="N15" s="31">
        <f t="shared" si="4"/>
        <v>0</v>
      </c>
      <c r="O15" s="31"/>
      <c r="P15" s="31"/>
      <c r="Q15" s="31">
        <f t="shared" si="5"/>
        <v>0</v>
      </c>
      <c r="R15" s="31">
        <f t="shared" si="6"/>
        <v>0</v>
      </c>
    </row>
    <row r="16" spans="1:18" s="22" customFormat="1" ht="12" customHeight="1" thickBot="1">
      <c r="A16" s="19" t="s">
        <v>28</v>
      </c>
      <c r="B16" s="32" t="s">
        <v>29</v>
      </c>
      <c r="C16" s="33"/>
      <c r="D16" s="33">
        <f t="shared" si="0"/>
        <v>0</v>
      </c>
      <c r="E16" s="33"/>
      <c r="F16" s="33"/>
      <c r="G16" s="33">
        <f t="shared" si="1"/>
        <v>0</v>
      </c>
      <c r="H16" s="33"/>
      <c r="I16" s="33">
        <f t="shared" si="2"/>
        <v>0</v>
      </c>
      <c r="J16" s="33"/>
      <c r="K16" s="33"/>
      <c r="L16" s="33">
        <f t="shared" si="3"/>
        <v>0</v>
      </c>
      <c r="M16" s="33"/>
      <c r="N16" s="33">
        <f t="shared" si="4"/>
        <v>0</v>
      </c>
      <c r="O16" s="33"/>
      <c r="P16" s="33"/>
      <c r="Q16" s="33">
        <f t="shared" si="5"/>
        <v>0</v>
      </c>
      <c r="R16" s="33">
        <f t="shared" si="6"/>
        <v>0</v>
      </c>
    </row>
    <row r="17" spans="1:18" s="22" customFormat="1" ht="12" customHeight="1" thickBot="1">
      <c r="A17" s="24" t="s">
        <v>30</v>
      </c>
      <c r="B17" s="25" t="s">
        <v>31</v>
      </c>
      <c r="C17" s="17">
        <f>+C18+C19+C20</f>
        <v>0</v>
      </c>
      <c r="D17" s="17">
        <f t="shared" si="0"/>
        <v>0</v>
      </c>
      <c r="E17" s="17">
        <f>+E18+E19+E20</f>
        <v>0</v>
      </c>
      <c r="F17" s="17">
        <f>+F18+F19+F20</f>
        <v>0</v>
      </c>
      <c r="G17" s="17">
        <f t="shared" si="1"/>
        <v>0</v>
      </c>
      <c r="H17" s="17">
        <f>+H18+H19+H20</f>
        <v>0</v>
      </c>
      <c r="I17" s="17">
        <f t="shared" si="2"/>
        <v>0</v>
      </c>
      <c r="J17" s="17">
        <f>+J18+J19+J20</f>
        <v>0</v>
      </c>
      <c r="K17" s="17">
        <f>+K18+K19+K20</f>
        <v>0</v>
      </c>
      <c r="L17" s="17">
        <f t="shared" si="3"/>
        <v>0</v>
      </c>
      <c r="M17" s="17">
        <f>+M18+M19+M20</f>
        <v>0</v>
      </c>
      <c r="N17" s="17">
        <f t="shared" si="4"/>
        <v>0</v>
      </c>
      <c r="O17" s="17">
        <f>+O18+O19+O20</f>
        <v>0</v>
      </c>
      <c r="P17" s="17">
        <f>+P18+P19+P20</f>
        <v>0</v>
      </c>
      <c r="Q17" s="17">
        <f t="shared" si="5"/>
        <v>0</v>
      </c>
      <c r="R17" s="17">
        <f t="shared" si="6"/>
        <v>0</v>
      </c>
    </row>
    <row r="18" spans="1:18" s="22" customFormat="1" ht="12" customHeight="1">
      <c r="A18" s="27" t="s">
        <v>32</v>
      </c>
      <c r="B18" s="28" t="s">
        <v>33</v>
      </c>
      <c r="C18" s="29"/>
      <c r="D18" s="29">
        <f t="shared" si="0"/>
        <v>0</v>
      </c>
      <c r="E18" s="29"/>
      <c r="F18" s="29"/>
      <c r="G18" s="29">
        <f t="shared" si="1"/>
        <v>0</v>
      </c>
      <c r="H18" s="29"/>
      <c r="I18" s="29">
        <f t="shared" si="2"/>
        <v>0</v>
      </c>
      <c r="J18" s="29"/>
      <c r="K18" s="29"/>
      <c r="L18" s="29">
        <f t="shared" si="3"/>
        <v>0</v>
      </c>
      <c r="M18" s="29"/>
      <c r="N18" s="29">
        <f t="shared" si="4"/>
        <v>0</v>
      </c>
      <c r="O18" s="29"/>
      <c r="P18" s="29"/>
      <c r="Q18" s="29">
        <f t="shared" si="5"/>
        <v>0</v>
      </c>
      <c r="R18" s="29">
        <f t="shared" si="6"/>
        <v>0</v>
      </c>
    </row>
    <row r="19" spans="1:18" s="22" customFormat="1" ht="12" customHeight="1">
      <c r="A19" s="27" t="s">
        <v>34</v>
      </c>
      <c r="B19" s="30" t="s">
        <v>35</v>
      </c>
      <c r="C19" s="31"/>
      <c r="D19" s="31">
        <f t="shared" si="0"/>
        <v>0</v>
      </c>
      <c r="E19" s="31"/>
      <c r="F19" s="31"/>
      <c r="G19" s="31">
        <f t="shared" si="1"/>
        <v>0</v>
      </c>
      <c r="H19" s="31"/>
      <c r="I19" s="31">
        <f t="shared" si="2"/>
        <v>0</v>
      </c>
      <c r="J19" s="31"/>
      <c r="K19" s="31"/>
      <c r="L19" s="31">
        <f t="shared" si="3"/>
        <v>0</v>
      </c>
      <c r="M19" s="31"/>
      <c r="N19" s="31">
        <f t="shared" si="4"/>
        <v>0</v>
      </c>
      <c r="O19" s="31"/>
      <c r="P19" s="31"/>
      <c r="Q19" s="31">
        <f t="shared" si="5"/>
        <v>0</v>
      </c>
      <c r="R19" s="31">
        <f t="shared" si="6"/>
        <v>0</v>
      </c>
    </row>
    <row r="20" spans="1:18" s="22" customFormat="1" ht="12" customHeight="1" thickBot="1">
      <c r="A20" s="19" t="s">
        <v>36</v>
      </c>
      <c r="B20" s="34" t="s">
        <v>37</v>
      </c>
      <c r="C20" s="33"/>
      <c r="D20" s="33">
        <f t="shared" si="0"/>
        <v>0</v>
      </c>
      <c r="E20" s="33"/>
      <c r="F20" s="33"/>
      <c r="G20" s="33">
        <f t="shared" si="1"/>
        <v>0</v>
      </c>
      <c r="H20" s="33"/>
      <c r="I20" s="33">
        <f t="shared" si="2"/>
        <v>0</v>
      </c>
      <c r="J20" s="33"/>
      <c r="K20" s="33"/>
      <c r="L20" s="33">
        <f t="shared" si="3"/>
        <v>0</v>
      </c>
      <c r="M20" s="33"/>
      <c r="N20" s="33">
        <f t="shared" si="4"/>
        <v>0</v>
      </c>
      <c r="O20" s="33"/>
      <c r="P20" s="33"/>
      <c r="Q20" s="33">
        <f t="shared" si="5"/>
        <v>0</v>
      </c>
      <c r="R20" s="33">
        <f t="shared" si="6"/>
        <v>0</v>
      </c>
    </row>
    <row r="21" spans="1:18" s="18" customFormat="1" ht="12" customHeight="1" thickBot="1">
      <c r="A21" s="24" t="s">
        <v>38</v>
      </c>
      <c r="B21" s="25" t="s">
        <v>39</v>
      </c>
      <c r="C21" s="26"/>
      <c r="D21" s="26">
        <f t="shared" si="0"/>
        <v>0</v>
      </c>
      <c r="E21" s="26"/>
      <c r="F21" s="26"/>
      <c r="G21" s="26">
        <f t="shared" si="1"/>
        <v>0</v>
      </c>
      <c r="H21" s="26"/>
      <c r="I21" s="26">
        <f t="shared" si="2"/>
        <v>0</v>
      </c>
      <c r="J21" s="26"/>
      <c r="K21" s="26"/>
      <c r="L21" s="26">
        <f t="shared" si="3"/>
        <v>0</v>
      </c>
      <c r="M21" s="26"/>
      <c r="N21" s="26">
        <f t="shared" si="4"/>
        <v>0</v>
      </c>
      <c r="O21" s="26"/>
      <c r="P21" s="26"/>
      <c r="Q21" s="26">
        <f t="shared" si="5"/>
        <v>0</v>
      </c>
      <c r="R21" s="26">
        <f t="shared" si="6"/>
        <v>0</v>
      </c>
    </row>
    <row r="22" spans="1:18" s="18" customFormat="1" ht="12" customHeight="1" thickBot="1">
      <c r="A22" s="24" t="s">
        <v>40</v>
      </c>
      <c r="B22" s="25" t="s">
        <v>41</v>
      </c>
      <c r="C22" s="35"/>
      <c r="D22" s="35">
        <f t="shared" si="0"/>
        <v>0</v>
      </c>
      <c r="E22" s="35"/>
      <c r="F22" s="35"/>
      <c r="G22" s="35">
        <f t="shared" si="1"/>
        <v>0</v>
      </c>
      <c r="H22" s="35"/>
      <c r="I22" s="35">
        <f t="shared" si="2"/>
        <v>0</v>
      </c>
      <c r="J22" s="35"/>
      <c r="K22" s="35"/>
      <c r="L22" s="35">
        <f t="shared" si="3"/>
        <v>0</v>
      </c>
      <c r="M22" s="35"/>
      <c r="N22" s="35">
        <f t="shared" si="4"/>
        <v>0</v>
      </c>
      <c r="O22" s="35"/>
      <c r="P22" s="35"/>
      <c r="Q22" s="35">
        <f t="shared" si="5"/>
        <v>0</v>
      </c>
      <c r="R22" s="35">
        <f t="shared" si="6"/>
        <v>0</v>
      </c>
    </row>
    <row r="23" spans="1:18" s="18" customFormat="1" ht="12" customHeight="1" thickBot="1">
      <c r="A23" s="11" t="s">
        <v>42</v>
      </c>
      <c r="B23" s="25" t="s">
        <v>43</v>
      </c>
      <c r="C23" s="36">
        <f>+C6+C7+C12+C13+C17+C21+C22</f>
        <v>66541</v>
      </c>
      <c r="D23" s="36">
        <f t="shared" si="0"/>
        <v>-66541</v>
      </c>
      <c r="E23" s="36">
        <f>+E6+E7+E12+E13+E17+E21+E22</f>
        <v>0</v>
      </c>
      <c r="F23" s="36">
        <f>+F6+F7+F12+F13+F17+F21+F22</f>
        <v>0</v>
      </c>
      <c r="G23" s="36">
        <f t="shared" si="1"/>
        <v>0</v>
      </c>
      <c r="H23" s="36">
        <f>+H6+H7+H12+H13+H17+H21+H22</f>
        <v>3742</v>
      </c>
      <c r="I23" s="36">
        <f t="shared" si="2"/>
        <v>-3742</v>
      </c>
      <c r="J23" s="36">
        <f>+J6+J7+J12+J13+J17+J21+J22</f>
        <v>0</v>
      </c>
      <c r="K23" s="36">
        <f>+K6+K7+K12+K13+K17+K21+K22</f>
        <v>0</v>
      </c>
      <c r="L23" s="36">
        <f t="shared" si="3"/>
        <v>0</v>
      </c>
      <c r="M23" s="36">
        <f>+M6+M7+M12+M13+M17+M21+M22</f>
        <v>0</v>
      </c>
      <c r="N23" s="36">
        <f t="shared" si="4"/>
        <v>0</v>
      </c>
      <c r="O23" s="36">
        <f>+O6+O7+O12+O13+O17+O21+O22</f>
        <v>0</v>
      </c>
      <c r="P23" s="36">
        <f>+P6+P7+P12+P13+P17+P21+P22</f>
        <v>0</v>
      </c>
      <c r="Q23" s="36">
        <f t="shared" si="5"/>
        <v>0</v>
      </c>
      <c r="R23" s="36">
        <f t="shared" si="6"/>
        <v>70283</v>
      </c>
    </row>
    <row r="24" spans="1:18" s="18" customFormat="1" ht="12" customHeight="1" thickBot="1">
      <c r="A24" s="37" t="s">
        <v>44</v>
      </c>
      <c r="B24" s="25" t="s">
        <v>45</v>
      </c>
      <c r="C24" s="36">
        <f>+C25+C26+C27</f>
        <v>93351</v>
      </c>
      <c r="D24" s="36">
        <f t="shared" si="0"/>
        <v>-93351</v>
      </c>
      <c r="E24" s="36">
        <f>+E25+E26+E27</f>
        <v>0</v>
      </c>
      <c r="F24" s="36">
        <f>+F25+F26+F27</f>
        <v>0</v>
      </c>
      <c r="G24" s="36">
        <f t="shared" si="1"/>
        <v>0</v>
      </c>
      <c r="H24" s="36">
        <f>+H25+H26+H27</f>
        <v>15258</v>
      </c>
      <c r="I24" s="36">
        <f t="shared" si="2"/>
        <v>-15258</v>
      </c>
      <c r="J24" s="36">
        <f>+J25+J26+J27</f>
        <v>0</v>
      </c>
      <c r="K24" s="36">
        <f>+K25+K26+K27</f>
        <v>0</v>
      </c>
      <c r="L24" s="36">
        <f t="shared" si="3"/>
        <v>0</v>
      </c>
      <c r="M24" s="36">
        <f>+M25+M26+M27</f>
        <v>0</v>
      </c>
      <c r="N24" s="36">
        <f t="shared" si="4"/>
        <v>0</v>
      </c>
      <c r="O24" s="36">
        <f>+O25+O26+O27</f>
        <v>0</v>
      </c>
      <c r="P24" s="36">
        <f>+P25+P26+P27</f>
        <v>0</v>
      </c>
      <c r="Q24" s="36">
        <f t="shared" si="5"/>
        <v>0</v>
      </c>
      <c r="R24" s="36">
        <f t="shared" si="6"/>
        <v>108609</v>
      </c>
    </row>
    <row r="25" spans="1:18" s="18" customFormat="1" ht="12" customHeight="1">
      <c r="A25" s="27" t="s">
        <v>46</v>
      </c>
      <c r="B25" s="28" t="s">
        <v>47</v>
      </c>
      <c r="C25" s="29">
        <v>1794</v>
      </c>
      <c r="D25" s="29">
        <f t="shared" si="0"/>
        <v>-1794</v>
      </c>
      <c r="E25" s="29"/>
      <c r="F25" s="29"/>
      <c r="G25" s="29">
        <f t="shared" si="1"/>
        <v>0</v>
      </c>
      <c r="H25" s="29"/>
      <c r="I25" s="29">
        <f t="shared" si="2"/>
        <v>0</v>
      </c>
      <c r="J25" s="29"/>
      <c r="K25" s="29"/>
      <c r="L25" s="29">
        <f t="shared" si="3"/>
        <v>0</v>
      </c>
      <c r="M25" s="29"/>
      <c r="N25" s="29"/>
      <c r="O25" s="29"/>
      <c r="P25" s="29"/>
      <c r="Q25" s="29">
        <f t="shared" si="5"/>
        <v>0</v>
      </c>
      <c r="R25" s="29">
        <f t="shared" si="6"/>
        <v>1794</v>
      </c>
    </row>
    <row r="26" spans="1:18" s="18" customFormat="1" ht="12" customHeight="1">
      <c r="A26" s="27" t="s">
        <v>48</v>
      </c>
      <c r="B26" s="30" t="s">
        <v>49</v>
      </c>
      <c r="C26" s="31"/>
      <c r="D26" s="31">
        <f t="shared" si="0"/>
        <v>0</v>
      </c>
      <c r="E26" s="31"/>
      <c r="F26" s="31"/>
      <c r="G26" s="31">
        <f t="shared" si="1"/>
        <v>0</v>
      </c>
      <c r="H26" s="31"/>
      <c r="I26" s="31">
        <f t="shared" si="2"/>
        <v>0</v>
      </c>
      <c r="J26" s="31"/>
      <c r="K26" s="31"/>
      <c r="L26" s="31">
        <f t="shared" si="3"/>
        <v>0</v>
      </c>
      <c r="M26" s="31"/>
      <c r="N26" s="31">
        <f t="shared" si="4"/>
        <v>0</v>
      </c>
      <c r="O26" s="31"/>
      <c r="P26" s="31"/>
      <c r="Q26" s="31">
        <f t="shared" si="5"/>
        <v>0</v>
      </c>
      <c r="R26" s="31">
        <f t="shared" si="6"/>
        <v>0</v>
      </c>
    </row>
    <row r="27" spans="1:18" s="22" customFormat="1" ht="12" customHeight="1" thickBot="1">
      <c r="A27" s="19" t="s">
        <v>50</v>
      </c>
      <c r="B27" s="34" t="s">
        <v>51</v>
      </c>
      <c r="C27" s="33">
        <f>C42-(C23+C25+C26)</f>
        <v>91557</v>
      </c>
      <c r="D27" s="33">
        <f t="shared" si="0"/>
        <v>-91557</v>
      </c>
      <c r="E27" s="33">
        <f>E42-(E23+E25+E26)</f>
        <v>0</v>
      </c>
      <c r="F27" s="33">
        <f>F42-(F23+F25+F26)</f>
        <v>0</v>
      </c>
      <c r="G27" s="33">
        <f t="shared" si="1"/>
        <v>0</v>
      </c>
      <c r="H27" s="33">
        <f>H42-(H23+H25+H26)</f>
        <v>15258</v>
      </c>
      <c r="I27" s="33">
        <f t="shared" si="2"/>
        <v>-15258</v>
      </c>
      <c r="J27" s="33">
        <f>J42-(J23+J25+J26)</f>
        <v>0</v>
      </c>
      <c r="K27" s="33">
        <f>K42-(K23+K25+K26)</f>
        <v>0</v>
      </c>
      <c r="L27" s="33">
        <f t="shared" si="3"/>
        <v>0</v>
      </c>
      <c r="M27" s="33">
        <f>M42-(M23+M25+M26)</f>
        <v>0</v>
      </c>
      <c r="N27" s="33">
        <f t="shared" si="4"/>
        <v>0</v>
      </c>
      <c r="O27" s="33">
        <f>O42-(O23+O25+O26)</f>
        <v>0</v>
      </c>
      <c r="P27" s="33">
        <f>P42-(P23+P25+P26)</f>
        <v>0</v>
      </c>
      <c r="Q27" s="33">
        <f t="shared" si="5"/>
        <v>0</v>
      </c>
      <c r="R27" s="33">
        <f t="shared" si="6"/>
        <v>106815</v>
      </c>
    </row>
    <row r="28" spans="1:18" s="22" customFormat="1" ht="15" customHeight="1" thickBot="1">
      <c r="A28" s="37" t="s">
        <v>52</v>
      </c>
      <c r="B28" s="38" t="s">
        <v>53</v>
      </c>
      <c r="C28" s="39">
        <f>+C23+C24</f>
        <v>159892</v>
      </c>
      <c r="D28" s="39">
        <f t="shared" si="0"/>
        <v>-159892</v>
      </c>
      <c r="E28" s="39">
        <f>+E23+E24</f>
        <v>0</v>
      </c>
      <c r="F28" s="39">
        <f>+F23+F24</f>
        <v>0</v>
      </c>
      <c r="G28" s="39">
        <f t="shared" si="1"/>
        <v>0</v>
      </c>
      <c r="H28" s="39">
        <f>+H23+H24</f>
        <v>19000</v>
      </c>
      <c r="I28" s="39">
        <f t="shared" si="2"/>
        <v>-19000</v>
      </c>
      <c r="J28" s="39">
        <f>+J23+J24</f>
        <v>0</v>
      </c>
      <c r="K28" s="39">
        <f>+K23+K24</f>
        <v>0</v>
      </c>
      <c r="L28" s="39">
        <f t="shared" si="3"/>
        <v>0</v>
      </c>
      <c r="M28" s="39">
        <f>+M23+M24</f>
        <v>0</v>
      </c>
      <c r="N28" s="39">
        <f t="shared" si="4"/>
        <v>0</v>
      </c>
      <c r="O28" s="39">
        <f>+O23+O24</f>
        <v>0</v>
      </c>
      <c r="P28" s="39">
        <f>+P23+P24</f>
        <v>0</v>
      </c>
      <c r="Q28" s="39">
        <f t="shared" si="5"/>
        <v>0</v>
      </c>
      <c r="R28" s="39">
        <f t="shared" si="6"/>
        <v>178892</v>
      </c>
    </row>
    <row r="29" spans="1:18" s="22" customFormat="1" ht="15" customHeight="1" thickBo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1:18" s="13" customFormat="1" ht="16.5" customHeight="1" thickBot="1">
      <c r="A30" s="46"/>
      <c r="B30" s="47" t="s">
        <v>54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39"/>
    </row>
    <row r="31" spans="1:18" s="48" customFormat="1" ht="12" customHeight="1" thickBot="1">
      <c r="A31" s="24" t="s">
        <v>5</v>
      </c>
      <c r="B31" s="25" t="s">
        <v>55</v>
      </c>
      <c r="C31" s="17">
        <f>SUM(C32:C36)</f>
        <v>159742</v>
      </c>
      <c r="D31" s="17">
        <f aca="true" t="shared" si="7" ref="D31:D42">E31-C31</f>
        <v>-159742</v>
      </c>
      <c r="E31" s="17">
        <f>SUM(E32:E36)</f>
        <v>0</v>
      </c>
      <c r="F31" s="17">
        <f>SUM(F32:F36)</f>
        <v>0</v>
      </c>
      <c r="G31" s="17">
        <f aca="true" t="shared" si="8" ref="G31:G42">SUM(E31:F31)</f>
        <v>0</v>
      </c>
      <c r="H31" s="17">
        <f>SUM(H32:H36)</f>
        <v>19000</v>
      </c>
      <c r="I31" s="17">
        <f aca="true" t="shared" si="9" ref="I31:I42">J31-H31</f>
        <v>-19000</v>
      </c>
      <c r="J31" s="17">
        <f>SUM(J32:J36)</f>
        <v>0</v>
      </c>
      <c r="K31" s="17">
        <f>SUM(K32:K36)</f>
        <v>0</v>
      </c>
      <c r="L31" s="17">
        <f aca="true" t="shared" si="10" ref="L31:L42">SUM(J31:K31)</f>
        <v>0</v>
      </c>
      <c r="M31" s="17">
        <f>SUM(M32:M36)</f>
        <v>0</v>
      </c>
      <c r="N31" s="17">
        <f aca="true" t="shared" si="11" ref="N31:N42">O31-M31</f>
        <v>0</v>
      </c>
      <c r="O31" s="17">
        <f>SUM(O32:O36)</f>
        <v>0</v>
      </c>
      <c r="P31" s="17">
        <f>SUM(P32:P36)</f>
        <v>0</v>
      </c>
      <c r="Q31" s="17">
        <f aca="true" t="shared" si="12" ref="Q31:Q42">SUM(O31:P31)</f>
        <v>0</v>
      </c>
      <c r="R31" s="17">
        <f aca="true" t="shared" si="13" ref="R31:R44">C31+H31+M31</f>
        <v>178742</v>
      </c>
    </row>
    <row r="32" spans="1:18" ht="12" customHeight="1">
      <c r="A32" s="19" t="s">
        <v>6</v>
      </c>
      <c r="B32" s="23" t="s">
        <v>56</v>
      </c>
      <c r="C32" s="29">
        <v>90012</v>
      </c>
      <c r="D32" s="29"/>
      <c r="E32" s="29"/>
      <c r="F32" s="29"/>
      <c r="G32" s="29"/>
      <c r="H32" s="29">
        <v>13096</v>
      </c>
      <c r="I32" s="29"/>
      <c r="J32" s="29"/>
      <c r="K32" s="29"/>
      <c r="L32" s="29">
        <f t="shared" si="10"/>
        <v>0</v>
      </c>
      <c r="M32" s="29"/>
      <c r="N32" s="29">
        <f t="shared" si="11"/>
        <v>0</v>
      </c>
      <c r="O32" s="29"/>
      <c r="P32" s="29"/>
      <c r="Q32" s="29">
        <f t="shared" si="12"/>
        <v>0</v>
      </c>
      <c r="R32" s="29">
        <f t="shared" si="13"/>
        <v>103108</v>
      </c>
    </row>
    <row r="33" spans="1:18" ht="12" customHeight="1">
      <c r="A33" s="19" t="s">
        <v>7</v>
      </c>
      <c r="B33" s="20" t="s">
        <v>57</v>
      </c>
      <c r="C33" s="49">
        <v>26829</v>
      </c>
      <c r="D33" s="49"/>
      <c r="E33" s="49"/>
      <c r="F33" s="49"/>
      <c r="G33" s="49"/>
      <c r="H33" s="49">
        <v>3332</v>
      </c>
      <c r="I33" s="49"/>
      <c r="J33" s="49"/>
      <c r="K33" s="49"/>
      <c r="L33" s="49">
        <f t="shared" si="10"/>
        <v>0</v>
      </c>
      <c r="M33" s="49"/>
      <c r="N33" s="49">
        <f t="shared" si="11"/>
        <v>0</v>
      </c>
      <c r="O33" s="49"/>
      <c r="P33" s="49"/>
      <c r="Q33" s="49">
        <f t="shared" si="12"/>
        <v>0</v>
      </c>
      <c r="R33" s="49">
        <f t="shared" si="13"/>
        <v>30161</v>
      </c>
    </row>
    <row r="34" spans="1:18" ht="12" customHeight="1">
      <c r="A34" s="19" t="s">
        <v>8</v>
      </c>
      <c r="B34" s="20" t="s">
        <v>58</v>
      </c>
      <c r="C34" s="49">
        <v>41602</v>
      </c>
      <c r="D34" s="49"/>
      <c r="E34" s="49"/>
      <c r="F34" s="49"/>
      <c r="G34" s="49"/>
      <c r="H34" s="49">
        <v>2572</v>
      </c>
      <c r="I34" s="49"/>
      <c r="J34" s="49"/>
      <c r="K34" s="49"/>
      <c r="L34" s="49">
        <f t="shared" si="10"/>
        <v>0</v>
      </c>
      <c r="M34" s="49"/>
      <c r="N34" s="49">
        <f t="shared" si="11"/>
        <v>0</v>
      </c>
      <c r="O34" s="49"/>
      <c r="P34" s="49"/>
      <c r="Q34" s="49">
        <f t="shared" si="12"/>
        <v>0</v>
      </c>
      <c r="R34" s="49">
        <f t="shared" si="13"/>
        <v>44174</v>
      </c>
    </row>
    <row r="35" spans="1:18" ht="12" customHeight="1">
      <c r="A35" s="19" t="s">
        <v>9</v>
      </c>
      <c r="B35" s="20" t="s">
        <v>59</v>
      </c>
      <c r="C35" s="49"/>
      <c r="D35" s="49"/>
      <c r="E35" s="49"/>
      <c r="F35" s="49"/>
      <c r="G35" s="49"/>
      <c r="H35" s="49"/>
      <c r="I35" s="49"/>
      <c r="J35" s="49"/>
      <c r="K35" s="49"/>
      <c r="L35" s="49">
        <f t="shared" si="10"/>
        <v>0</v>
      </c>
      <c r="M35" s="49"/>
      <c r="N35" s="49">
        <f t="shared" si="11"/>
        <v>0</v>
      </c>
      <c r="O35" s="49"/>
      <c r="P35" s="49"/>
      <c r="Q35" s="49">
        <f t="shared" si="12"/>
        <v>0</v>
      </c>
      <c r="R35" s="49">
        <f t="shared" si="13"/>
        <v>0</v>
      </c>
    </row>
    <row r="36" spans="1:18" ht="12" customHeight="1" thickBot="1">
      <c r="A36" s="19" t="s">
        <v>10</v>
      </c>
      <c r="B36" s="20" t="s">
        <v>60</v>
      </c>
      <c r="C36" s="49">
        <v>1299</v>
      </c>
      <c r="D36" s="49"/>
      <c r="E36" s="49"/>
      <c r="F36" s="49"/>
      <c r="G36" s="49"/>
      <c r="H36" s="49"/>
      <c r="I36" s="49"/>
      <c r="J36" s="49"/>
      <c r="K36" s="49"/>
      <c r="L36" s="49">
        <f t="shared" si="10"/>
        <v>0</v>
      </c>
      <c r="M36" s="49"/>
      <c r="N36" s="49">
        <f t="shared" si="11"/>
        <v>0</v>
      </c>
      <c r="O36" s="49"/>
      <c r="P36" s="49"/>
      <c r="Q36" s="49">
        <f t="shared" si="12"/>
        <v>0</v>
      </c>
      <c r="R36" s="49">
        <f t="shared" si="13"/>
        <v>1299</v>
      </c>
    </row>
    <row r="37" spans="1:18" ht="12" customHeight="1" thickBot="1">
      <c r="A37" s="24" t="s">
        <v>11</v>
      </c>
      <c r="B37" s="25" t="s">
        <v>61</v>
      </c>
      <c r="C37" s="17">
        <f>SUM(C38:C40)</f>
        <v>150</v>
      </c>
      <c r="D37" s="17">
        <f t="shared" si="7"/>
        <v>-150</v>
      </c>
      <c r="E37" s="17">
        <f>SUM(E38:E40)</f>
        <v>0</v>
      </c>
      <c r="F37" s="17">
        <f>SUM(F38:F40)</f>
        <v>0</v>
      </c>
      <c r="G37" s="17">
        <f t="shared" si="8"/>
        <v>0</v>
      </c>
      <c r="H37" s="17">
        <f>SUM(H38:H40)</f>
        <v>0</v>
      </c>
      <c r="I37" s="17">
        <f t="shared" si="9"/>
        <v>0</v>
      </c>
      <c r="J37" s="17">
        <f>SUM(J38:J40)</f>
        <v>0</v>
      </c>
      <c r="K37" s="17">
        <f>SUM(K38:K40)</f>
        <v>0</v>
      </c>
      <c r="L37" s="17">
        <f t="shared" si="10"/>
        <v>0</v>
      </c>
      <c r="M37" s="17">
        <f>SUM(M38:M40)</f>
        <v>0</v>
      </c>
      <c r="N37" s="17">
        <f t="shared" si="11"/>
        <v>0</v>
      </c>
      <c r="O37" s="17">
        <f>SUM(O38:O40)</f>
        <v>0</v>
      </c>
      <c r="P37" s="17">
        <f>SUM(P38:P40)</f>
        <v>0</v>
      </c>
      <c r="Q37" s="17">
        <f t="shared" si="12"/>
        <v>0</v>
      </c>
      <c r="R37" s="17">
        <f t="shared" si="13"/>
        <v>150</v>
      </c>
    </row>
    <row r="38" spans="1:18" s="48" customFormat="1" ht="12" customHeight="1">
      <c r="A38" s="19" t="s">
        <v>13</v>
      </c>
      <c r="B38" s="23" t="s">
        <v>62</v>
      </c>
      <c r="C38" s="29">
        <v>150</v>
      </c>
      <c r="D38" s="29"/>
      <c r="E38" s="29"/>
      <c r="F38" s="29"/>
      <c r="G38" s="29"/>
      <c r="H38" s="29"/>
      <c r="I38" s="29"/>
      <c r="J38" s="29"/>
      <c r="K38" s="29"/>
      <c r="L38" s="29">
        <f t="shared" si="10"/>
        <v>0</v>
      </c>
      <c r="M38" s="29"/>
      <c r="N38" s="29">
        <f t="shared" si="11"/>
        <v>0</v>
      </c>
      <c r="O38" s="29"/>
      <c r="P38" s="29"/>
      <c r="Q38" s="29">
        <f t="shared" si="12"/>
        <v>0</v>
      </c>
      <c r="R38" s="29">
        <f t="shared" si="13"/>
        <v>150</v>
      </c>
    </row>
    <row r="39" spans="1:18" ht="12" customHeight="1">
      <c r="A39" s="19" t="s">
        <v>15</v>
      </c>
      <c r="B39" s="20" t="s">
        <v>63</v>
      </c>
      <c r="C39" s="49"/>
      <c r="D39" s="49">
        <f t="shared" si="7"/>
        <v>0</v>
      </c>
      <c r="E39" s="49"/>
      <c r="F39" s="49"/>
      <c r="G39" s="49">
        <f t="shared" si="8"/>
        <v>0</v>
      </c>
      <c r="H39" s="49"/>
      <c r="I39" s="49">
        <f t="shared" si="9"/>
        <v>0</v>
      </c>
      <c r="J39" s="49"/>
      <c r="K39" s="49"/>
      <c r="L39" s="49">
        <f t="shared" si="10"/>
        <v>0</v>
      </c>
      <c r="M39" s="49"/>
      <c r="N39" s="49">
        <f t="shared" si="11"/>
        <v>0</v>
      </c>
      <c r="O39" s="49"/>
      <c r="P39" s="49"/>
      <c r="Q39" s="49">
        <f t="shared" si="12"/>
        <v>0</v>
      </c>
      <c r="R39" s="49">
        <f t="shared" si="13"/>
        <v>0</v>
      </c>
    </row>
    <row r="40" spans="1:18" ht="12" customHeight="1">
      <c r="A40" s="19" t="s">
        <v>17</v>
      </c>
      <c r="B40" s="20" t="s">
        <v>64</v>
      </c>
      <c r="C40" s="49"/>
      <c r="D40" s="49">
        <f t="shared" si="7"/>
        <v>0</v>
      </c>
      <c r="E40" s="49"/>
      <c r="F40" s="49"/>
      <c r="G40" s="49">
        <f t="shared" si="8"/>
        <v>0</v>
      </c>
      <c r="H40" s="49"/>
      <c r="I40" s="49">
        <f t="shared" si="9"/>
        <v>0</v>
      </c>
      <c r="J40" s="49"/>
      <c r="K40" s="49"/>
      <c r="L40" s="49">
        <f t="shared" si="10"/>
        <v>0</v>
      </c>
      <c r="M40" s="49"/>
      <c r="N40" s="49">
        <f t="shared" si="11"/>
        <v>0</v>
      </c>
      <c r="O40" s="49"/>
      <c r="P40" s="49"/>
      <c r="Q40" s="49">
        <f t="shared" si="12"/>
        <v>0</v>
      </c>
      <c r="R40" s="49">
        <f t="shared" si="13"/>
        <v>0</v>
      </c>
    </row>
    <row r="41" spans="1:18" ht="12" customHeight="1" thickBot="1">
      <c r="A41" s="19" t="s">
        <v>19</v>
      </c>
      <c r="B41" s="20" t="s">
        <v>65</v>
      </c>
      <c r="C41" s="49"/>
      <c r="D41" s="49">
        <f t="shared" si="7"/>
        <v>0</v>
      </c>
      <c r="E41" s="49"/>
      <c r="F41" s="49"/>
      <c r="G41" s="49">
        <f t="shared" si="8"/>
        <v>0</v>
      </c>
      <c r="H41" s="49"/>
      <c r="I41" s="49">
        <f t="shared" si="9"/>
        <v>0</v>
      </c>
      <c r="J41" s="49"/>
      <c r="K41" s="49"/>
      <c r="L41" s="49">
        <f t="shared" si="10"/>
        <v>0</v>
      </c>
      <c r="M41" s="49"/>
      <c r="N41" s="49">
        <f t="shared" si="11"/>
        <v>0</v>
      </c>
      <c r="O41" s="49"/>
      <c r="P41" s="49"/>
      <c r="Q41" s="49">
        <f t="shared" si="12"/>
        <v>0</v>
      </c>
      <c r="R41" s="49">
        <f t="shared" si="13"/>
        <v>0</v>
      </c>
    </row>
    <row r="42" spans="1:18" ht="15" customHeight="1" thickBot="1">
      <c r="A42" s="24" t="s">
        <v>21</v>
      </c>
      <c r="B42" s="50" t="s">
        <v>66</v>
      </c>
      <c r="C42" s="51">
        <f>+C31+C37</f>
        <v>159892</v>
      </c>
      <c r="D42" s="51">
        <f t="shared" si="7"/>
        <v>-159892</v>
      </c>
      <c r="E42" s="51">
        <f>+E31+E37</f>
        <v>0</v>
      </c>
      <c r="F42" s="51">
        <f>+F31+F37</f>
        <v>0</v>
      </c>
      <c r="G42" s="51">
        <f t="shared" si="8"/>
        <v>0</v>
      </c>
      <c r="H42" s="51">
        <f>+H31+H37</f>
        <v>19000</v>
      </c>
      <c r="I42" s="51">
        <f t="shared" si="9"/>
        <v>-19000</v>
      </c>
      <c r="J42" s="51">
        <f>+J31+J37</f>
        <v>0</v>
      </c>
      <c r="K42" s="51">
        <f>+K31+K37</f>
        <v>0</v>
      </c>
      <c r="L42" s="51">
        <f t="shared" si="10"/>
        <v>0</v>
      </c>
      <c r="M42" s="51">
        <f>+M31+M37</f>
        <v>0</v>
      </c>
      <c r="N42" s="51">
        <f t="shared" si="11"/>
        <v>0</v>
      </c>
      <c r="O42" s="51">
        <f>+O31+O37</f>
        <v>0</v>
      </c>
      <c r="P42" s="51">
        <f>+P31+P37</f>
        <v>0</v>
      </c>
      <c r="Q42" s="51">
        <f t="shared" si="12"/>
        <v>0</v>
      </c>
      <c r="R42" s="51">
        <f t="shared" si="13"/>
        <v>178892</v>
      </c>
    </row>
    <row r="43" spans="3:18" ht="13.5" thickBot="1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5" customHeight="1" thickBot="1">
      <c r="A44" s="54" t="s">
        <v>67</v>
      </c>
      <c r="B44" s="55"/>
      <c r="C44" s="56">
        <v>51</v>
      </c>
      <c r="D44" s="56"/>
      <c r="E44" s="56"/>
      <c r="F44" s="56"/>
      <c r="G44" s="56"/>
      <c r="H44" s="56">
        <v>4.7</v>
      </c>
      <c r="I44" s="56"/>
      <c r="J44" s="56"/>
      <c r="K44" s="56"/>
      <c r="L44" s="56"/>
      <c r="M44" s="56"/>
      <c r="N44" s="56"/>
      <c r="O44" s="56"/>
      <c r="P44" s="56"/>
      <c r="Q44" s="56"/>
      <c r="R44" s="56">
        <f t="shared" si="13"/>
        <v>55.7</v>
      </c>
    </row>
    <row r="45" spans="1:18" ht="14.25" customHeight="1" thickBot="1">
      <c r="A45" s="54" t="s">
        <v>68</v>
      </c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</sheetData>
  <sheetProtection formatCells="0"/>
  <mergeCells count="5">
    <mergeCell ref="C3:R3"/>
    <mergeCell ref="R4:R5"/>
    <mergeCell ref="C4:G5"/>
    <mergeCell ref="H4:L5"/>
    <mergeCell ref="M4:Q5"/>
  </mergeCells>
  <printOptions horizontalCentered="1"/>
  <pageMargins left="0.2362204724409449" right="0.2362204724409449" top="0.7480314960629921" bottom="0.51" header="0.31496062992125984" footer="0.22"/>
  <pageSetup horizontalDpi="600" verticalDpi="600" orientation="landscape" paperSize="9" scale="85" r:id="rId1"/>
  <headerFooter alignWithMargins="0">
    <oddHeader>&amp;C&amp;"-,Félkövér"&amp;14Bonyhádi Gondozási Központ bevételei és kiadásai előirányzat csoport és kiemelt előirányzat szerinti bontásban&amp;R4.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="120" zoomScaleNormal="120" zoomScaleSheetLayoutView="100" zoomScalePageLayoutView="0" workbookViewId="0" topLeftCell="A1">
      <selection activeCell="G1" sqref="G1:G16384"/>
    </sheetView>
  </sheetViews>
  <sheetFormatPr defaultColWidth="7.7109375" defaultRowHeight="15"/>
  <cols>
    <col min="1" max="1" width="7.7109375" style="129" customWidth="1"/>
    <col min="2" max="2" width="56.8515625" style="129" bestFit="1" customWidth="1"/>
    <col min="3" max="3" width="13.28125" style="130" customWidth="1"/>
    <col min="4" max="5" width="13.28125" style="129" customWidth="1"/>
    <col min="6" max="6" width="7.7109375" style="70" customWidth="1"/>
    <col min="7" max="255" width="9.140625" style="70" customWidth="1"/>
    <col min="256" max="16384" width="7.7109375" style="70" customWidth="1"/>
  </cols>
  <sheetData>
    <row r="1" spans="1:5" ht="15.75" customHeight="1">
      <c r="A1" s="485" t="s">
        <v>108</v>
      </c>
      <c r="B1" s="485"/>
      <c r="C1" s="485"/>
      <c r="D1" s="485"/>
      <c r="E1" s="485"/>
    </row>
    <row r="2" spans="1:5" ht="15.75" customHeight="1" thickBot="1">
      <c r="A2" s="484" t="s">
        <v>109</v>
      </c>
      <c r="B2" s="484"/>
      <c r="D2" s="257"/>
      <c r="E2" s="71" t="s">
        <v>110</v>
      </c>
    </row>
    <row r="3" spans="1:5" ht="37.5" customHeight="1" thickBot="1">
      <c r="A3" s="72" t="s">
        <v>111</v>
      </c>
      <c r="B3" s="73" t="s">
        <v>112</v>
      </c>
      <c r="C3" s="73" t="str">
        <f>+CONCATENATE(LEFT('[1]1.sz.mell.'!C3,4)+1,". évi")</f>
        <v>2017. évi</v>
      </c>
      <c r="D3" s="258" t="str">
        <f>+CONCATENATE(LEFT('[1]1.sz.mell.'!C3,4)+2,". évi")</f>
        <v>2018. évi</v>
      </c>
      <c r="E3" s="259" t="str">
        <f>+CONCATENATE(LEFT('[1]1.sz.mell.'!C3,4)+3,". évi")</f>
        <v>2019. évi</v>
      </c>
    </row>
    <row r="4" spans="1:5" s="78" customFormat="1" ht="12" customHeight="1" thickBot="1">
      <c r="A4" s="58">
        <v>1</v>
      </c>
      <c r="B4" s="109">
        <v>2</v>
      </c>
      <c r="C4" s="109">
        <v>3</v>
      </c>
      <c r="D4" s="109">
        <v>4</v>
      </c>
      <c r="E4" s="260">
        <v>5</v>
      </c>
    </row>
    <row r="5" spans="1:5" s="81" customFormat="1" ht="12" customHeight="1" thickBot="1">
      <c r="A5" s="79" t="s">
        <v>5</v>
      </c>
      <c r="B5" s="80" t="s">
        <v>371</v>
      </c>
      <c r="C5" s="261"/>
      <c r="D5" s="261"/>
      <c r="E5" s="262"/>
    </row>
    <row r="6" spans="1:5" s="81" customFormat="1" ht="12" customHeight="1" thickBot="1">
      <c r="A6" s="79" t="s">
        <v>11</v>
      </c>
      <c r="B6" s="90" t="s">
        <v>248</v>
      </c>
      <c r="C6" s="261">
        <v>110339</v>
      </c>
      <c r="D6" s="261">
        <v>111376</v>
      </c>
      <c r="E6" s="262">
        <v>112422</v>
      </c>
    </row>
    <row r="7" spans="1:5" s="81" customFormat="1" ht="12" customHeight="1" thickBot="1">
      <c r="A7" s="79" t="s">
        <v>21</v>
      </c>
      <c r="B7" s="80" t="s">
        <v>294</v>
      </c>
      <c r="C7" s="261"/>
      <c r="D7" s="261"/>
      <c r="E7" s="262"/>
    </row>
    <row r="8" spans="1:5" s="81" customFormat="1" ht="12" customHeight="1" thickBot="1">
      <c r="A8" s="79" t="s">
        <v>23</v>
      </c>
      <c r="B8" s="80" t="s">
        <v>69</v>
      </c>
      <c r="C8" s="261">
        <v>87663</v>
      </c>
      <c r="D8" s="261">
        <v>88452</v>
      </c>
      <c r="E8" s="262">
        <v>89248</v>
      </c>
    </row>
    <row r="9" spans="1:5" s="81" customFormat="1" ht="12" customHeight="1" thickBot="1">
      <c r="A9" s="79" t="s">
        <v>30</v>
      </c>
      <c r="B9" s="80" t="s">
        <v>297</v>
      </c>
      <c r="C9" s="261"/>
      <c r="D9" s="261"/>
      <c r="E9" s="262"/>
    </row>
    <row r="10" spans="1:5" s="81" customFormat="1" ht="12" customHeight="1" thickBot="1">
      <c r="A10" s="79" t="s">
        <v>38</v>
      </c>
      <c r="B10" s="80" t="s">
        <v>372</v>
      </c>
      <c r="C10" s="261"/>
      <c r="D10" s="261"/>
      <c r="E10" s="262"/>
    </row>
    <row r="11" spans="1:5" s="81" customFormat="1" ht="12" customHeight="1" thickBot="1">
      <c r="A11" s="79" t="s">
        <v>40</v>
      </c>
      <c r="B11" s="90" t="s">
        <v>373</v>
      </c>
      <c r="C11" s="261"/>
      <c r="D11" s="261"/>
      <c r="E11" s="262"/>
    </row>
    <row r="12" spans="1:5" s="81" customFormat="1" ht="12" customHeight="1" thickBot="1">
      <c r="A12" s="79" t="s">
        <v>42</v>
      </c>
      <c r="B12" s="80" t="s">
        <v>374</v>
      </c>
      <c r="C12" s="263">
        <f>+C5+C6+C7+C8+C9+C10+C11</f>
        <v>198002</v>
      </c>
      <c r="D12" s="263">
        <f>+D5+D6+D7+D8+D9+D10+D11</f>
        <v>199828</v>
      </c>
      <c r="E12" s="66">
        <f>+E5+E6+E7+E8+E9+E10+E11</f>
        <v>201670</v>
      </c>
    </row>
    <row r="13" spans="1:5" s="81" customFormat="1" ht="12" customHeight="1" thickBot="1">
      <c r="A13" s="79" t="s">
        <v>44</v>
      </c>
      <c r="B13" s="80" t="s">
        <v>375</v>
      </c>
      <c r="C13" s="264">
        <v>5000</v>
      </c>
      <c r="D13" s="264">
        <v>5000</v>
      </c>
      <c r="E13" s="231">
        <v>5000</v>
      </c>
    </row>
    <row r="14" spans="1:5" s="81" customFormat="1" ht="12" customHeight="1" thickBot="1">
      <c r="A14" s="79" t="s">
        <v>52</v>
      </c>
      <c r="B14" s="80" t="s">
        <v>376</v>
      </c>
      <c r="C14" s="263">
        <f>+C12+C13</f>
        <v>203002</v>
      </c>
      <c r="D14" s="263">
        <f>+D12+D13</f>
        <v>204828</v>
      </c>
      <c r="E14" s="265">
        <f>+E12+E13</f>
        <v>206670</v>
      </c>
    </row>
    <row r="15" spans="1:5" s="81" customFormat="1" ht="12" customHeight="1">
      <c r="A15" s="266"/>
      <c r="B15" s="267"/>
      <c r="C15" s="268"/>
      <c r="D15" s="269"/>
      <c r="E15" s="270"/>
    </row>
    <row r="16" spans="1:5" s="81" customFormat="1" ht="12" customHeight="1">
      <c r="A16" s="485" t="s">
        <v>226</v>
      </c>
      <c r="B16" s="485"/>
      <c r="C16" s="485"/>
      <c r="D16" s="485"/>
      <c r="E16" s="485"/>
    </row>
    <row r="17" spans="1:5" s="81" customFormat="1" ht="12" customHeight="1" thickBot="1">
      <c r="A17" s="486" t="s">
        <v>227</v>
      </c>
      <c r="B17" s="486"/>
      <c r="C17" s="130"/>
      <c r="D17" s="257"/>
      <c r="E17" s="71" t="s">
        <v>110</v>
      </c>
    </row>
    <row r="18" spans="1:6" s="81" customFormat="1" ht="24" customHeight="1" thickBot="1">
      <c r="A18" s="72" t="s">
        <v>328</v>
      </c>
      <c r="B18" s="73" t="s">
        <v>228</v>
      </c>
      <c r="C18" s="73" t="str">
        <f>+C3</f>
        <v>2017. évi</v>
      </c>
      <c r="D18" s="73" t="str">
        <f>+D3</f>
        <v>2018. évi</v>
      </c>
      <c r="E18" s="259" t="str">
        <f>+E3</f>
        <v>2019. évi</v>
      </c>
      <c r="F18" s="271"/>
    </row>
    <row r="19" spans="1:6" s="81" customFormat="1" ht="12" customHeight="1" thickBot="1">
      <c r="A19" s="75">
        <v>1</v>
      </c>
      <c r="B19" s="76">
        <v>2</v>
      </c>
      <c r="C19" s="76">
        <v>3</v>
      </c>
      <c r="D19" s="76">
        <v>4</v>
      </c>
      <c r="E19" s="272">
        <v>5</v>
      </c>
      <c r="F19" s="271"/>
    </row>
    <row r="20" spans="1:6" s="81" customFormat="1" ht="15" customHeight="1" thickBot="1">
      <c r="A20" s="79" t="s">
        <v>5</v>
      </c>
      <c r="B20" s="120" t="s">
        <v>377</v>
      </c>
      <c r="C20" s="261">
        <v>202852</v>
      </c>
      <c r="D20" s="261">
        <v>204678</v>
      </c>
      <c r="E20" s="101">
        <v>206520</v>
      </c>
      <c r="F20" s="271"/>
    </row>
    <row r="21" spans="1:5" ht="12" customHeight="1" thickBot="1">
      <c r="A21" s="273" t="s">
        <v>11</v>
      </c>
      <c r="B21" s="274" t="s">
        <v>378</v>
      </c>
      <c r="C21" s="275">
        <f>+C22+C23+C24</f>
        <v>150</v>
      </c>
      <c r="D21" s="275">
        <f>+D22+D23+D24</f>
        <v>150</v>
      </c>
      <c r="E21" s="276">
        <f>+E22+E23+E24</f>
        <v>150</v>
      </c>
    </row>
    <row r="22" spans="1:5" ht="12" customHeight="1">
      <c r="A22" s="82" t="s">
        <v>13</v>
      </c>
      <c r="B22" s="20" t="s">
        <v>62</v>
      </c>
      <c r="C22" s="277">
        <v>150</v>
      </c>
      <c r="D22" s="277">
        <v>150</v>
      </c>
      <c r="E22" s="278">
        <v>150</v>
      </c>
    </row>
    <row r="23" spans="1:5" ht="12" customHeight="1">
      <c r="A23" s="82" t="s">
        <v>15</v>
      </c>
      <c r="B23" s="121" t="s">
        <v>63</v>
      </c>
      <c r="C23" s="279"/>
      <c r="D23" s="279"/>
      <c r="E23" s="62"/>
    </row>
    <row r="24" spans="1:5" ht="12" customHeight="1" thickBot="1">
      <c r="A24" s="82" t="s">
        <v>17</v>
      </c>
      <c r="B24" s="122" t="s">
        <v>234</v>
      </c>
      <c r="C24" s="279"/>
      <c r="D24" s="279"/>
      <c r="E24" s="62"/>
    </row>
    <row r="25" spans="1:5" ht="12" customHeight="1" thickBot="1">
      <c r="A25" s="79" t="s">
        <v>21</v>
      </c>
      <c r="B25" s="25" t="s">
        <v>379</v>
      </c>
      <c r="C25" s="280">
        <f>+C20+C21</f>
        <v>203002</v>
      </c>
      <c r="D25" s="280">
        <f>+D20+D21</f>
        <v>204828</v>
      </c>
      <c r="E25" s="281">
        <f>+E20+E21</f>
        <v>206670</v>
      </c>
    </row>
    <row r="26" spans="1:6" ht="15" customHeight="1" thickBot="1">
      <c r="A26" s="79" t="s">
        <v>23</v>
      </c>
      <c r="B26" s="25" t="s">
        <v>380</v>
      </c>
      <c r="C26" s="282"/>
      <c r="D26" s="282"/>
      <c r="E26" s="283"/>
      <c r="F26" s="126"/>
    </row>
    <row r="27" spans="1:8" s="81" customFormat="1" ht="12.75" customHeight="1" thickBot="1">
      <c r="A27" s="127" t="s">
        <v>30</v>
      </c>
      <c r="B27" s="128" t="s">
        <v>381</v>
      </c>
      <c r="C27" s="284">
        <f>+C25+C26</f>
        <v>203002</v>
      </c>
      <c r="D27" s="284">
        <f>+D25+D26</f>
        <v>204828</v>
      </c>
      <c r="E27" s="285">
        <f>+E25+E26</f>
        <v>206670</v>
      </c>
      <c r="G27" s="287"/>
      <c r="H27" s="287"/>
    </row>
    <row r="28" ht="15.75">
      <c r="C28" s="129"/>
    </row>
    <row r="29" ht="15.75">
      <c r="C29" s="129"/>
    </row>
    <row r="30" ht="15.75">
      <c r="C30" s="129"/>
    </row>
    <row r="31" ht="16.5" customHeight="1">
      <c r="C31" s="129"/>
    </row>
    <row r="32" ht="15.75">
      <c r="C32" s="129"/>
    </row>
    <row r="33" ht="15.75">
      <c r="C33" s="129"/>
    </row>
    <row r="34" s="129" customFormat="1" ht="15.75">
      <c r="F34" s="70"/>
    </row>
    <row r="35" s="129" customFormat="1" ht="15.75">
      <c r="F35" s="70"/>
    </row>
    <row r="36" s="129" customFormat="1" ht="15.75">
      <c r="F36" s="70"/>
    </row>
    <row r="37" s="129" customFormat="1" ht="15.75">
      <c r="F37" s="70"/>
    </row>
    <row r="38" s="129" customFormat="1" ht="15.75">
      <c r="F38" s="70"/>
    </row>
    <row r="39" s="129" customFormat="1" ht="15.75">
      <c r="F39" s="70"/>
    </row>
    <row r="40" s="129" customFormat="1" ht="15.75">
      <c r="F40" s="70"/>
    </row>
  </sheetData>
  <sheetProtection/>
  <mergeCells count="4">
    <mergeCell ref="A1:E1"/>
    <mergeCell ref="A2:B2"/>
    <mergeCell ref="A16:E16"/>
    <mergeCell ref="A17:B1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CE,Félkövér"&amp;12VÖLGYSÉGI ÖNKORMÁNYZATOK TÁRSULÁSA
2016. ÉVI KÖLTSÉGVETÉSI ÉVET KÖVETŐ 3 ÉV
 TERVEZETT BEVÉTELEI, KIADÁSAI&amp;R&amp;"Times New Roman CE,Félkövér dőlt" 5.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81"/>
  <sheetViews>
    <sheetView zoomScalePageLayoutView="0" workbookViewId="0" topLeftCell="A1">
      <selection activeCell="Q15" sqref="Q15:V26"/>
    </sheetView>
  </sheetViews>
  <sheetFormatPr defaultColWidth="9.140625" defaultRowHeight="15"/>
  <cols>
    <col min="1" max="1" width="4.140625" style="192" customWidth="1"/>
    <col min="2" max="2" width="26.7109375" style="191" customWidth="1"/>
    <col min="3" max="4" width="7.7109375" style="191" customWidth="1"/>
    <col min="5" max="5" width="8.140625" style="191" customWidth="1"/>
    <col min="6" max="6" width="7.57421875" style="191" customWidth="1"/>
    <col min="7" max="7" width="7.421875" style="191" customWidth="1"/>
    <col min="8" max="8" width="7.57421875" style="191" customWidth="1"/>
    <col min="9" max="9" width="7.00390625" style="191" customWidth="1"/>
    <col min="10" max="14" width="8.140625" style="191" customWidth="1"/>
    <col min="15" max="15" width="10.8515625" style="192" customWidth="1"/>
    <col min="16" max="16384" width="9.140625" style="191" customWidth="1"/>
  </cols>
  <sheetData>
    <row r="1" spans="1:15" ht="31.5" customHeight="1">
      <c r="A1" s="483" t="s">
        <v>370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ht="16.5" thickBot="1">
      <c r="O2" s="193" t="s">
        <v>0</v>
      </c>
    </row>
    <row r="3" spans="1:15" s="192" customFormat="1" ht="25.5" customHeight="1" thickBot="1">
      <c r="A3" s="194" t="s">
        <v>328</v>
      </c>
      <c r="B3" s="195" t="s">
        <v>245</v>
      </c>
      <c r="C3" s="195" t="s">
        <v>329</v>
      </c>
      <c r="D3" s="195" t="s">
        <v>330</v>
      </c>
      <c r="E3" s="195" t="s">
        <v>331</v>
      </c>
      <c r="F3" s="195" t="s">
        <v>332</v>
      </c>
      <c r="G3" s="195" t="s">
        <v>333</v>
      </c>
      <c r="H3" s="195" t="s">
        <v>334</v>
      </c>
      <c r="I3" s="195" t="s">
        <v>335</v>
      </c>
      <c r="J3" s="195" t="s">
        <v>336</v>
      </c>
      <c r="K3" s="195" t="s">
        <v>337</v>
      </c>
      <c r="L3" s="195" t="s">
        <v>338</v>
      </c>
      <c r="M3" s="195" t="s">
        <v>339</v>
      </c>
      <c r="N3" s="195" t="s">
        <v>340</v>
      </c>
      <c r="O3" s="196" t="s">
        <v>341</v>
      </c>
    </row>
    <row r="4" spans="1:15" s="198" customFormat="1" ht="15" customHeight="1" thickBot="1">
      <c r="A4" s="197" t="s">
        <v>5</v>
      </c>
      <c r="B4" s="477" t="s">
        <v>4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9"/>
    </row>
    <row r="5" spans="1:15" s="198" customFormat="1" ht="22.5">
      <c r="A5" s="199" t="s">
        <v>11</v>
      </c>
      <c r="B5" s="200" t="s">
        <v>246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2">
        <f aca="true" t="shared" si="0" ref="O5:O25">SUM(C5:N5)</f>
        <v>0</v>
      </c>
    </row>
    <row r="6" spans="1:15" s="207" customFormat="1" ht="22.5">
      <c r="A6" s="203" t="s">
        <v>21</v>
      </c>
      <c r="B6" s="204" t="s">
        <v>342</v>
      </c>
      <c r="C6" s="205">
        <v>13666</v>
      </c>
      <c r="D6" s="205">
        <v>13231</v>
      </c>
      <c r="E6" s="205">
        <v>17346</v>
      </c>
      <c r="F6" s="205">
        <v>1669</v>
      </c>
      <c r="G6" s="205"/>
      <c r="H6" s="205">
        <v>8122</v>
      </c>
      <c r="I6" s="205">
        <v>9138</v>
      </c>
      <c r="J6" s="205">
        <v>9379</v>
      </c>
      <c r="K6" s="205">
        <v>10659</v>
      </c>
      <c r="L6" s="205">
        <v>11468</v>
      </c>
      <c r="M6" s="205">
        <v>12137</v>
      </c>
      <c r="N6" s="205"/>
      <c r="O6" s="206">
        <f t="shared" si="0"/>
        <v>106815</v>
      </c>
    </row>
    <row r="7" spans="1:15" s="207" customFormat="1" ht="22.5">
      <c r="A7" s="203" t="s">
        <v>23</v>
      </c>
      <c r="B7" s="208" t="s">
        <v>343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10">
        <f t="shared" si="0"/>
        <v>0</v>
      </c>
    </row>
    <row r="8" spans="1:15" s="207" customFormat="1" ht="13.5" customHeight="1">
      <c r="A8" s="203" t="s">
        <v>30</v>
      </c>
      <c r="B8" s="211" t="s">
        <v>22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>
        <f t="shared" si="0"/>
        <v>0</v>
      </c>
    </row>
    <row r="9" spans="1:15" s="207" customFormat="1" ht="13.5" customHeight="1">
      <c r="A9" s="203" t="s">
        <v>38</v>
      </c>
      <c r="B9" s="211" t="s">
        <v>344</v>
      </c>
      <c r="C9" s="205">
        <v>3838</v>
      </c>
      <c r="D9" s="205">
        <v>3838</v>
      </c>
      <c r="E9" s="205">
        <v>2302</v>
      </c>
      <c r="F9" s="205">
        <v>6140</v>
      </c>
      <c r="G9" s="205">
        <v>19690</v>
      </c>
      <c r="H9" s="205">
        <v>6990</v>
      </c>
      <c r="I9" s="205">
        <v>3838</v>
      </c>
      <c r="J9" s="205">
        <v>3838</v>
      </c>
      <c r="K9" s="205">
        <v>6140</v>
      </c>
      <c r="L9" s="205">
        <v>3838</v>
      </c>
      <c r="M9" s="205">
        <v>5332</v>
      </c>
      <c r="N9" s="205">
        <v>21097</v>
      </c>
      <c r="O9" s="206">
        <f t="shared" si="0"/>
        <v>86881</v>
      </c>
    </row>
    <row r="10" spans="1:15" s="207" customFormat="1" ht="13.5" customHeight="1">
      <c r="A10" s="203" t="s">
        <v>40</v>
      </c>
      <c r="B10" s="211" t="s">
        <v>297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6">
        <f t="shared" si="0"/>
        <v>0</v>
      </c>
    </row>
    <row r="11" spans="1:15" s="207" customFormat="1" ht="13.5" customHeight="1">
      <c r="A11" s="203" t="s">
        <v>42</v>
      </c>
      <c r="B11" s="211" t="s">
        <v>39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>
        <f t="shared" si="0"/>
        <v>0</v>
      </c>
    </row>
    <row r="12" spans="1:15" s="207" customFormat="1" ht="22.5">
      <c r="A12" s="203" t="s">
        <v>44</v>
      </c>
      <c r="B12" s="204" t="s">
        <v>41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6">
        <f t="shared" si="0"/>
        <v>0</v>
      </c>
    </row>
    <row r="13" spans="1:15" s="207" customFormat="1" ht="13.5" customHeight="1" thickBot="1">
      <c r="A13" s="203" t="s">
        <v>52</v>
      </c>
      <c r="B13" s="211" t="s">
        <v>345</v>
      </c>
      <c r="C13" s="205">
        <f>C25-(C5+C6+C7+C8+C9+C10+C11+C12)</f>
        <v>0</v>
      </c>
      <c r="D13" s="205">
        <f aca="true" t="shared" si="1" ref="D13:N13">D25-(D5+D6+D7+D8+D9+D10+D11+D12)</f>
        <v>0</v>
      </c>
      <c r="E13" s="205">
        <f t="shared" si="1"/>
        <v>0</v>
      </c>
      <c r="F13" s="205">
        <v>7497</v>
      </c>
      <c r="G13" s="205"/>
      <c r="H13" s="205">
        <f t="shared" si="1"/>
        <v>0</v>
      </c>
      <c r="I13" s="205">
        <f t="shared" si="1"/>
        <v>0</v>
      </c>
      <c r="J13" s="205">
        <f t="shared" si="1"/>
        <v>0</v>
      </c>
      <c r="K13" s="205">
        <f t="shared" si="1"/>
        <v>0</v>
      </c>
      <c r="L13" s="205">
        <f t="shared" si="1"/>
        <v>0</v>
      </c>
      <c r="M13" s="205">
        <f t="shared" si="1"/>
        <v>0</v>
      </c>
      <c r="N13" s="205">
        <f t="shared" si="1"/>
        <v>0</v>
      </c>
      <c r="O13" s="206">
        <f t="shared" si="0"/>
        <v>7497</v>
      </c>
    </row>
    <row r="14" spans="1:15" s="198" customFormat="1" ht="15.75" customHeight="1" thickBot="1">
      <c r="A14" s="197" t="s">
        <v>253</v>
      </c>
      <c r="B14" s="212" t="s">
        <v>346</v>
      </c>
      <c r="C14" s="213">
        <f aca="true" t="shared" si="2" ref="C14:N14">SUM(C5:C13)</f>
        <v>17504</v>
      </c>
      <c r="D14" s="213">
        <f t="shared" si="2"/>
        <v>17069</v>
      </c>
      <c r="E14" s="213">
        <f t="shared" si="2"/>
        <v>19648</v>
      </c>
      <c r="F14" s="213">
        <f t="shared" si="2"/>
        <v>15306</v>
      </c>
      <c r="G14" s="213">
        <f t="shared" si="2"/>
        <v>19690</v>
      </c>
      <c r="H14" s="213">
        <f t="shared" si="2"/>
        <v>15112</v>
      </c>
      <c r="I14" s="213">
        <f t="shared" si="2"/>
        <v>12976</v>
      </c>
      <c r="J14" s="213">
        <f t="shared" si="2"/>
        <v>13217</v>
      </c>
      <c r="K14" s="213">
        <f t="shared" si="2"/>
        <v>16799</v>
      </c>
      <c r="L14" s="213">
        <f t="shared" si="2"/>
        <v>15306</v>
      </c>
      <c r="M14" s="213">
        <f t="shared" si="2"/>
        <v>17469</v>
      </c>
      <c r="N14" s="213">
        <f t="shared" si="2"/>
        <v>21097</v>
      </c>
      <c r="O14" s="214">
        <f>SUM(C14:N14)</f>
        <v>201193</v>
      </c>
    </row>
    <row r="15" spans="1:15" s="198" customFormat="1" ht="15" customHeight="1" thickBot="1">
      <c r="A15" s="197" t="s">
        <v>254</v>
      </c>
      <c r="B15" s="477" t="s">
        <v>54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</row>
    <row r="16" spans="1:21" s="207" customFormat="1" ht="13.5" customHeight="1">
      <c r="A16" s="215" t="s">
        <v>255</v>
      </c>
      <c r="B16" s="216" t="s">
        <v>247</v>
      </c>
      <c r="C16" s="209">
        <v>8622</v>
      </c>
      <c r="D16" s="209">
        <v>8622</v>
      </c>
      <c r="E16" s="209">
        <v>8622</v>
      </c>
      <c r="F16" s="209">
        <v>8622</v>
      </c>
      <c r="G16" s="209">
        <v>8622</v>
      </c>
      <c r="H16" s="209">
        <v>8626</v>
      </c>
      <c r="I16" s="209">
        <v>8622</v>
      </c>
      <c r="J16" s="209">
        <v>8622</v>
      </c>
      <c r="K16" s="209">
        <v>8622</v>
      </c>
      <c r="L16" s="209">
        <v>8622</v>
      </c>
      <c r="M16" s="209">
        <v>8622</v>
      </c>
      <c r="N16" s="209">
        <v>8622</v>
      </c>
      <c r="O16" s="210">
        <f t="shared" si="0"/>
        <v>103468</v>
      </c>
      <c r="U16" s="286"/>
    </row>
    <row r="17" spans="1:21" s="207" customFormat="1" ht="27" customHeight="1">
      <c r="A17" s="203" t="s">
        <v>258</v>
      </c>
      <c r="B17" s="204" t="s">
        <v>57</v>
      </c>
      <c r="C17" s="205">
        <v>2532</v>
      </c>
      <c r="D17" s="205">
        <v>2532</v>
      </c>
      <c r="E17" s="205">
        <v>2532</v>
      </c>
      <c r="F17" s="205">
        <v>2532</v>
      </c>
      <c r="G17" s="205">
        <v>2532</v>
      </c>
      <c r="H17" s="205">
        <v>2529</v>
      </c>
      <c r="I17" s="205">
        <v>2532</v>
      </c>
      <c r="J17" s="205">
        <v>2532</v>
      </c>
      <c r="K17" s="205">
        <v>2532</v>
      </c>
      <c r="L17" s="205">
        <v>2532</v>
      </c>
      <c r="M17" s="205">
        <v>2532</v>
      </c>
      <c r="N17" s="205">
        <v>2532</v>
      </c>
      <c r="O17" s="206">
        <f t="shared" si="0"/>
        <v>30381</v>
      </c>
      <c r="U17" s="286"/>
    </row>
    <row r="18" spans="1:21" s="207" customFormat="1" ht="13.5" customHeight="1">
      <c r="A18" s="203" t="s">
        <v>261</v>
      </c>
      <c r="B18" s="211" t="s">
        <v>58</v>
      </c>
      <c r="C18" s="205">
        <v>6350</v>
      </c>
      <c r="D18" s="205">
        <v>5915</v>
      </c>
      <c r="E18" s="205">
        <v>5903</v>
      </c>
      <c r="F18" s="205">
        <v>4152</v>
      </c>
      <c r="G18" s="205">
        <v>1533</v>
      </c>
      <c r="H18" s="205">
        <v>1216</v>
      </c>
      <c r="I18" s="205">
        <v>1822</v>
      </c>
      <c r="J18" s="205">
        <v>2063</v>
      </c>
      <c r="K18" s="205">
        <v>3054</v>
      </c>
      <c r="L18" s="205">
        <v>4152</v>
      </c>
      <c r="M18" s="205">
        <v>6315</v>
      </c>
      <c r="N18" s="205">
        <v>7352</v>
      </c>
      <c r="O18" s="206">
        <f t="shared" si="0"/>
        <v>49827</v>
      </c>
      <c r="U18" s="286"/>
    </row>
    <row r="19" spans="1:21" s="207" customFormat="1" ht="13.5" customHeight="1">
      <c r="A19" s="203" t="s">
        <v>264</v>
      </c>
      <c r="B19" s="211" t="s">
        <v>59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6">
        <f t="shared" si="0"/>
        <v>0</v>
      </c>
      <c r="U19" s="286"/>
    </row>
    <row r="20" spans="1:21" s="207" customFormat="1" ht="13.5" customHeight="1">
      <c r="A20" s="203" t="s">
        <v>267</v>
      </c>
      <c r="B20" s="211" t="s">
        <v>347</v>
      </c>
      <c r="C20" s="205"/>
      <c r="D20" s="205"/>
      <c r="E20" s="205">
        <v>2591</v>
      </c>
      <c r="F20" s="205"/>
      <c r="G20" s="205">
        <v>7003</v>
      </c>
      <c r="H20" s="205">
        <v>2591</v>
      </c>
      <c r="I20" s="205"/>
      <c r="J20" s="205"/>
      <c r="K20" s="205">
        <v>2591</v>
      </c>
      <c r="L20" s="205"/>
      <c r="M20" s="205"/>
      <c r="N20" s="205">
        <v>2591</v>
      </c>
      <c r="O20" s="206">
        <f t="shared" si="0"/>
        <v>17367</v>
      </c>
      <c r="U20" s="286"/>
    </row>
    <row r="21" spans="1:21" s="207" customFormat="1" ht="13.5" customHeight="1">
      <c r="A21" s="203" t="s">
        <v>270</v>
      </c>
      <c r="B21" s="211" t="s">
        <v>62</v>
      </c>
      <c r="C21" s="205"/>
      <c r="D21" s="205"/>
      <c r="E21" s="205"/>
      <c r="F21" s="205"/>
      <c r="G21" s="205"/>
      <c r="H21" s="205">
        <v>150</v>
      </c>
      <c r="I21" s="205"/>
      <c r="J21" s="205"/>
      <c r="K21" s="205"/>
      <c r="L21" s="205"/>
      <c r="M21" s="205"/>
      <c r="N21" s="205"/>
      <c r="O21" s="206">
        <f t="shared" si="0"/>
        <v>150</v>
      </c>
      <c r="U21" s="286"/>
    </row>
    <row r="22" spans="1:21" s="207" customFormat="1" ht="15.75">
      <c r="A22" s="203" t="s">
        <v>273</v>
      </c>
      <c r="B22" s="204" t="s">
        <v>63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6">
        <f t="shared" si="0"/>
        <v>0</v>
      </c>
      <c r="U22" s="286"/>
    </row>
    <row r="23" spans="1:21" s="207" customFormat="1" ht="13.5" customHeight="1">
      <c r="A23" s="203" t="s">
        <v>276</v>
      </c>
      <c r="B23" s="211" t="s">
        <v>234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6">
        <f t="shared" si="0"/>
        <v>0</v>
      </c>
      <c r="U23" s="286"/>
    </row>
    <row r="24" spans="1:21" s="207" customFormat="1" ht="13.5" customHeight="1" thickBot="1">
      <c r="A24" s="203" t="s">
        <v>279</v>
      </c>
      <c r="B24" s="211" t="s">
        <v>348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6">
        <f t="shared" si="0"/>
        <v>0</v>
      </c>
      <c r="U24" s="286"/>
    </row>
    <row r="25" spans="1:21" s="198" customFormat="1" ht="15.75" customHeight="1" thickBot="1">
      <c r="A25" s="217" t="s">
        <v>281</v>
      </c>
      <c r="B25" s="212" t="s">
        <v>349</v>
      </c>
      <c r="C25" s="213">
        <f aca="true" t="shared" si="3" ref="C25:N25">SUM(C16:C24)</f>
        <v>17504</v>
      </c>
      <c r="D25" s="213">
        <f t="shared" si="3"/>
        <v>17069</v>
      </c>
      <c r="E25" s="213">
        <f t="shared" si="3"/>
        <v>19648</v>
      </c>
      <c r="F25" s="213">
        <f t="shared" si="3"/>
        <v>15306</v>
      </c>
      <c r="G25" s="213">
        <f t="shared" si="3"/>
        <v>19690</v>
      </c>
      <c r="H25" s="213">
        <f t="shared" si="3"/>
        <v>15112</v>
      </c>
      <c r="I25" s="213">
        <f t="shared" si="3"/>
        <v>12976</v>
      </c>
      <c r="J25" s="213">
        <f t="shared" si="3"/>
        <v>13217</v>
      </c>
      <c r="K25" s="213">
        <f t="shared" si="3"/>
        <v>16799</v>
      </c>
      <c r="L25" s="213">
        <f t="shared" si="3"/>
        <v>15306</v>
      </c>
      <c r="M25" s="213">
        <f t="shared" si="3"/>
        <v>17469</v>
      </c>
      <c r="N25" s="213">
        <f t="shared" si="3"/>
        <v>21097</v>
      </c>
      <c r="O25" s="214">
        <f t="shared" si="0"/>
        <v>201193</v>
      </c>
      <c r="U25" s="286"/>
    </row>
    <row r="26" spans="1:15" ht="16.5" thickBot="1">
      <c r="A26" s="217" t="s">
        <v>284</v>
      </c>
      <c r="B26" s="218" t="s">
        <v>350</v>
      </c>
      <c r="C26" s="219">
        <f aca="true" t="shared" si="4" ref="C26:O26">C14-C25</f>
        <v>0</v>
      </c>
      <c r="D26" s="219">
        <f t="shared" si="4"/>
        <v>0</v>
      </c>
      <c r="E26" s="219">
        <f t="shared" si="4"/>
        <v>0</v>
      </c>
      <c r="F26" s="219">
        <f t="shared" si="4"/>
        <v>0</v>
      </c>
      <c r="G26" s="219">
        <f t="shared" si="4"/>
        <v>0</v>
      </c>
      <c r="H26" s="219">
        <f t="shared" si="4"/>
        <v>0</v>
      </c>
      <c r="I26" s="219">
        <f t="shared" si="4"/>
        <v>0</v>
      </c>
      <c r="J26" s="219">
        <f t="shared" si="4"/>
        <v>0</v>
      </c>
      <c r="K26" s="219">
        <f t="shared" si="4"/>
        <v>0</v>
      </c>
      <c r="L26" s="219">
        <f t="shared" si="4"/>
        <v>0</v>
      </c>
      <c r="M26" s="219">
        <f t="shared" si="4"/>
        <v>0</v>
      </c>
      <c r="N26" s="219">
        <f t="shared" si="4"/>
        <v>0</v>
      </c>
      <c r="O26" s="220">
        <f t="shared" si="4"/>
        <v>0</v>
      </c>
    </row>
    <row r="27" ht="15.75">
      <c r="A27" s="221"/>
    </row>
    <row r="28" spans="2:15" ht="15.75">
      <c r="B28" s="222"/>
      <c r="C28" s="223"/>
      <c r="D28" s="223"/>
      <c r="O28" s="191"/>
    </row>
    <row r="29" ht="15.75">
      <c r="O29" s="191"/>
    </row>
    <row r="30" ht="15.75">
      <c r="O30" s="191"/>
    </row>
    <row r="31" ht="15.75">
      <c r="O31" s="191"/>
    </row>
    <row r="32" ht="15.75">
      <c r="O32" s="191"/>
    </row>
    <row r="33" ht="15.75">
      <c r="O33" s="191"/>
    </row>
    <row r="34" ht="15.75">
      <c r="O34" s="191"/>
    </row>
    <row r="35" ht="15.75">
      <c r="O35" s="191"/>
    </row>
    <row r="36" ht="15.75">
      <c r="O36" s="191"/>
    </row>
    <row r="37" ht="15.75">
      <c r="O37" s="191"/>
    </row>
    <row r="38" ht="15.75">
      <c r="O38" s="191"/>
    </row>
    <row r="39" ht="15.75">
      <c r="O39" s="191"/>
    </row>
    <row r="40" ht="15.75">
      <c r="O40" s="191"/>
    </row>
    <row r="41" ht="15.75">
      <c r="O41" s="191"/>
    </row>
    <row r="42" ht="15.75">
      <c r="O42" s="191"/>
    </row>
    <row r="43" ht="15.75">
      <c r="O43" s="191"/>
    </row>
    <row r="44" ht="15.75">
      <c r="O44" s="191"/>
    </row>
    <row r="45" ht="15.75">
      <c r="O45" s="191"/>
    </row>
    <row r="46" ht="15.75">
      <c r="O46" s="191"/>
    </row>
    <row r="47" ht="15.75">
      <c r="O47" s="191"/>
    </row>
    <row r="48" ht="15.75">
      <c r="O48" s="191"/>
    </row>
    <row r="49" ht="15.75">
      <c r="O49" s="191"/>
    </row>
    <row r="50" ht="15.75">
      <c r="O50" s="191"/>
    </row>
    <row r="51" ht="15.75">
      <c r="O51" s="191"/>
    </row>
    <row r="52" ht="15.75">
      <c r="O52" s="191"/>
    </row>
    <row r="53" ht="15.75">
      <c r="O53" s="191"/>
    </row>
    <row r="54" ht="15.75">
      <c r="O54" s="191"/>
    </row>
    <row r="55" ht="15.75">
      <c r="O55" s="191"/>
    </row>
    <row r="56" ht="15.75">
      <c r="O56" s="191"/>
    </row>
    <row r="57" ht="15.75">
      <c r="O57" s="191"/>
    </row>
    <row r="58" ht="15.75">
      <c r="O58" s="191"/>
    </row>
    <row r="59" ht="15.75">
      <c r="O59" s="191"/>
    </row>
    <row r="60" ht="15.75">
      <c r="O60" s="191"/>
    </row>
    <row r="61" ht="15.75">
      <c r="O61" s="191"/>
    </row>
    <row r="62" ht="15.75">
      <c r="O62" s="191"/>
    </row>
    <row r="63" ht="15.75">
      <c r="O63" s="191"/>
    </row>
    <row r="64" ht="15.75">
      <c r="O64" s="191"/>
    </row>
    <row r="65" ht="15.75">
      <c r="O65" s="191"/>
    </row>
    <row r="66" ht="15.75">
      <c r="O66" s="191"/>
    </row>
    <row r="67" ht="15.75">
      <c r="O67" s="191"/>
    </row>
    <row r="68" ht="15.75">
      <c r="O68" s="191"/>
    </row>
    <row r="69" ht="15.75">
      <c r="O69" s="191"/>
    </row>
    <row r="70" ht="15.75">
      <c r="O70" s="191"/>
    </row>
    <row r="71" ht="15.75">
      <c r="O71" s="191"/>
    </row>
    <row r="72" ht="15.75">
      <c r="O72" s="191"/>
    </row>
    <row r="73" ht="15.75">
      <c r="O73" s="191"/>
    </row>
    <row r="74" ht="15.75">
      <c r="O74" s="191"/>
    </row>
    <row r="75" ht="15.75">
      <c r="O75" s="191"/>
    </row>
    <row r="76" ht="15.75">
      <c r="O76" s="191"/>
    </row>
    <row r="77" ht="15.75">
      <c r="O77" s="191"/>
    </row>
    <row r="78" ht="15.75">
      <c r="O78" s="191"/>
    </row>
    <row r="79" ht="15.75">
      <c r="O79" s="191"/>
    </row>
    <row r="80" ht="15.75">
      <c r="O80" s="191"/>
    </row>
    <row r="81" ht="15.75">
      <c r="O81" s="191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dőlt"6.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Palkó Roland</dc:creator>
  <cp:keywords/>
  <dc:description/>
  <cp:lastModifiedBy>Cikó</cp:lastModifiedBy>
  <cp:lastPrinted>2016-01-27T07:23:32Z</cp:lastPrinted>
  <dcterms:created xsi:type="dcterms:W3CDTF">2014-02-07T17:22:54Z</dcterms:created>
  <dcterms:modified xsi:type="dcterms:W3CDTF">2016-01-27T12:11:56Z</dcterms:modified>
  <cp:category/>
  <cp:version/>
  <cp:contentType/>
  <cp:contentStatus/>
</cp:coreProperties>
</file>